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taze\2020\Hotove\17.Prechody_Lubotin\Podklady_obec\"/>
    </mc:Choice>
  </mc:AlternateContent>
  <bookViews>
    <workbookView xWindow="0" yWindow="0" windowWidth="28725" windowHeight="12270"/>
  </bookViews>
  <sheets>
    <sheet name="Rekapitulácia stavby" sheetId="1" r:id="rId1"/>
    <sheet name="01 - Nasvetlenie priechodu 1" sheetId="2" r:id="rId2"/>
    <sheet name="02 - Nasvetlenie priechodu 2" sheetId="3" r:id="rId3"/>
    <sheet name="03 - Trvalé dopravné značenie" sheetId="4" r:id="rId4"/>
  </sheets>
  <definedNames>
    <definedName name="_xlnm._FilterDatabase" localSheetId="1" hidden="1">'01 - Nasvetlenie priechodu 1'!$C$121:$K$177</definedName>
    <definedName name="_xlnm._FilterDatabase" localSheetId="2" hidden="1">'02 - Nasvetlenie priechodu 2'!$C$121:$K$182</definedName>
    <definedName name="_xlnm.Print_Titles" localSheetId="1">'01 - Nasvetlenie priechodu 1'!$121:$121</definedName>
    <definedName name="_xlnm.Print_Titles" localSheetId="2">'02 - Nasvetlenie priechodu 2'!$121:$121</definedName>
    <definedName name="_xlnm.Print_Titles" localSheetId="3">'03 - Trvalé dopravné značenie'!$13:$15</definedName>
    <definedName name="_xlnm.Print_Titles" localSheetId="0">'Rekapitulácia stavby'!$94:$94</definedName>
    <definedName name="_xlnm.Print_Area" localSheetId="1">'01 - Nasvetlenie priechodu 1'!$C$4:$J$76,'01 - Nasvetlenie priechodu 1'!$C$82:$J$103,'01 - Nasvetlenie priechodu 1'!$C$109:$K$177</definedName>
    <definedName name="_xlnm.Print_Area" localSheetId="2">'02 - Nasvetlenie priechodu 2'!$C$4:$J$76,'02 - Nasvetlenie priechodu 2'!$C$82:$J$103,'02 - Nasvetlenie priechodu 2'!$C$109:$K$182</definedName>
    <definedName name="_xlnm.Print_Area" localSheetId="0">'Rekapitulácia stavby'!$D$4:$AO$78,'Rekapitulácia stavby'!$C$84:$AQ$100</definedName>
  </definedNames>
  <calcPr calcId="162913"/>
</workbook>
</file>

<file path=xl/calcChain.xml><?xml version="1.0" encoding="utf-8"?>
<calcChain xmlns="http://schemas.openxmlformats.org/spreadsheetml/2006/main">
  <c r="G67" i="4" l="1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33" i="4"/>
  <c r="G30" i="4"/>
  <c r="G29" i="4"/>
  <c r="G19" i="4"/>
  <c r="G20" i="4"/>
  <c r="G21" i="4"/>
  <c r="G22" i="4"/>
  <c r="G23" i="4"/>
  <c r="G24" i="4"/>
  <c r="G25" i="4"/>
  <c r="G26" i="4"/>
  <c r="G27" i="4"/>
  <c r="G18" i="4"/>
  <c r="G66" i="4"/>
  <c r="G32" i="4" l="1"/>
  <c r="G28" i="4"/>
  <c r="G17" i="4"/>
  <c r="G16" i="4" l="1"/>
  <c r="G68" i="4" s="1"/>
  <c r="AG99" i="1" s="1"/>
  <c r="AN99" i="1" s="1"/>
  <c r="J37" i="3"/>
  <c r="J36" i="3"/>
  <c r="AY98" i="1" s="1"/>
  <c r="J35" i="3"/>
  <c r="AX98" i="1" s="1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8" i="3"/>
  <c r="F116" i="3"/>
  <c r="E114" i="3"/>
  <c r="J91" i="3"/>
  <c r="F89" i="3"/>
  <c r="E87" i="3"/>
  <c r="J24" i="3"/>
  <c r="E24" i="3"/>
  <c r="J119" i="3" s="1"/>
  <c r="J23" i="3"/>
  <c r="J18" i="3"/>
  <c r="E18" i="3"/>
  <c r="F119" i="3" s="1"/>
  <c r="J17" i="3"/>
  <c r="J15" i="3"/>
  <c r="E15" i="3"/>
  <c r="F91" i="3" s="1"/>
  <c r="J14" i="3"/>
  <c r="J116" i="3"/>
  <c r="E7" i="3"/>
  <c r="E85" i="3"/>
  <c r="J37" i="2"/>
  <c r="J36" i="2"/>
  <c r="AY97" i="1" s="1"/>
  <c r="J35" i="2"/>
  <c r="AX97" i="1" s="1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6" i="2"/>
  <c r="E114" i="2"/>
  <c r="J91" i="2"/>
  <c r="F89" i="2"/>
  <c r="E87" i="2"/>
  <c r="J24" i="2"/>
  <c r="E24" i="2"/>
  <c r="J92" i="2" s="1"/>
  <c r="J23" i="2"/>
  <c r="J18" i="2"/>
  <c r="E18" i="2"/>
  <c r="F119" i="2" s="1"/>
  <c r="J17" i="2"/>
  <c r="J15" i="2"/>
  <c r="E15" i="2"/>
  <c r="F91" i="2" s="1"/>
  <c r="J14" i="2"/>
  <c r="J116" i="2"/>
  <c r="E7" i="2"/>
  <c r="E112" i="2" s="1"/>
  <c r="L92" i="1"/>
  <c r="AM92" i="1"/>
  <c r="AM91" i="1"/>
  <c r="L91" i="1"/>
  <c r="AM89" i="1"/>
  <c r="L89" i="1"/>
  <c r="L87" i="1"/>
  <c r="L86" i="1"/>
  <c r="BK181" i="3"/>
  <c r="J181" i="3"/>
  <c r="BK180" i="3"/>
  <c r="BK168" i="3"/>
  <c r="J167" i="3"/>
  <c r="BK166" i="3"/>
  <c r="BK164" i="3"/>
  <c r="J161" i="3"/>
  <c r="J160" i="3"/>
  <c r="J159" i="3"/>
  <c r="BK155" i="3"/>
  <c r="J153" i="3"/>
  <c r="BK150" i="3"/>
  <c r="BK147" i="3"/>
  <c r="J146" i="3"/>
  <c r="BK144" i="3"/>
  <c r="J133" i="3"/>
  <c r="BK127" i="3"/>
  <c r="J126" i="3"/>
  <c r="J173" i="2"/>
  <c r="J168" i="2"/>
  <c r="BK161" i="2"/>
  <c r="J160" i="2"/>
  <c r="J159" i="2"/>
  <c r="BK158" i="2"/>
  <c r="BK157" i="2"/>
  <c r="BK155" i="2"/>
  <c r="J152" i="2"/>
  <c r="J149" i="2"/>
  <c r="BK145" i="2"/>
  <c r="J141" i="2"/>
  <c r="J140" i="2"/>
  <c r="J133" i="2"/>
  <c r="BK132" i="2"/>
  <c r="J130" i="2"/>
  <c r="J126" i="2"/>
  <c r="J125" i="2"/>
  <c r="BK182" i="3"/>
  <c r="J182" i="3"/>
  <c r="J180" i="3"/>
  <c r="BK179" i="3"/>
  <c r="J179" i="3"/>
  <c r="BK178" i="3"/>
  <c r="J178" i="3"/>
  <c r="BK175" i="3"/>
  <c r="J149" i="3"/>
  <c r="J147" i="3"/>
  <c r="J139" i="3"/>
  <c r="J138" i="3"/>
  <c r="BK137" i="3"/>
  <c r="J136" i="3"/>
  <c r="BK135" i="3"/>
  <c r="J132" i="3"/>
  <c r="BK174" i="2"/>
  <c r="BK163" i="2"/>
  <c r="J153" i="2"/>
  <c r="BK151" i="2"/>
  <c r="BK148" i="2"/>
  <c r="BK135" i="2"/>
  <c r="BK134" i="2"/>
  <c r="BK130" i="2"/>
  <c r="BK171" i="3"/>
  <c r="BK169" i="3"/>
  <c r="BK167" i="3"/>
  <c r="BK165" i="3"/>
  <c r="J164" i="3"/>
  <c r="BK163" i="3"/>
  <c r="J162" i="3"/>
  <c r="BK158" i="3"/>
  <c r="J155" i="3"/>
  <c r="BK154" i="3"/>
  <c r="J144" i="3"/>
  <c r="BK142" i="3"/>
  <c r="J134" i="3"/>
  <c r="BK126" i="3"/>
  <c r="BK169" i="2"/>
  <c r="BK159" i="2"/>
  <c r="J155" i="2"/>
  <c r="BK154" i="2"/>
  <c r="J151" i="2"/>
  <c r="J150" i="2"/>
  <c r="BK144" i="2"/>
  <c r="BK143" i="2"/>
  <c r="BK137" i="2"/>
  <c r="BK136" i="2"/>
  <c r="J135" i="2"/>
  <c r="J134" i="2"/>
  <c r="BK133" i="2"/>
  <c r="J176" i="3"/>
  <c r="J175" i="3"/>
  <c r="J148" i="3"/>
  <c r="J143" i="3"/>
  <c r="J141" i="3"/>
  <c r="BK134" i="3"/>
  <c r="BK133" i="3"/>
  <c r="J131" i="3"/>
  <c r="J125" i="3"/>
  <c r="BK167" i="2"/>
  <c r="BK166" i="2"/>
  <c r="BK164" i="2"/>
  <c r="J161" i="2"/>
  <c r="J156" i="2"/>
  <c r="BK152" i="2"/>
  <c r="J148" i="2"/>
  <c r="BK147" i="2"/>
  <c r="BK142" i="2"/>
  <c r="BK131" i="2"/>
  <c r="BK127" i="2"/>
  <c r="BK125" i="2"/>
  <c r="J166" i="3"/>
  <c r="J163" i="3"/>
  <c r="BK162" i="3"/>
  <c r="J158" i="3"/>
  <c r="J156" i="3"/>
  <c r="BK151" i="3"/>
  <c r="J150" i="3"/>
  <c r="BK146" i="3"/>
  <c r="BK145" i="3"/>
  <c r="BK143" i="3"/>
  <c r="J142" i="3"/>
  <c r="J140" i="3"/>
  <c r="BK139" i="3"/>
  <c r="J137" i="3"/>
  <c r="BK136" i="3"/>
  <c r="BK130" i="3"/>
  <c r="BK125" i="3"/>
  <c r="J177" i="2"/>
  <c r="J176" i="2"/>
  <c r="BK175" i="2"/>
  <c r="J175" i="2"/>
  <c r="J171" i="2"/>
  <c r="J170" i="2"/>
  <c r="BK168" i="2"/>
  <c r="J167" i="2"/>
  <c r="J164" i="2"/>
  <c r="BK162" i="2"/>
  <c r="BK160" i="2"/>
  <c r="BK153" i="2"/>
  <c r="BK149" i="2"/>
  <c r="J146" i="2"/>
  <c r="J144" i="2"/>
  <c r="BK139" i="2"/>
  <c r="J136" i="2"/>
  <c r="J131" i="2"/>
  <c r="BK126" i="2"/>
  <c r="AS96" i="1"/>
  <c r="J174" i="3"/>
  <c r="BK173" i="3"/>
  <c r="BK172" i="3"/>
  <c r="J165" i="3"/>
  <c r="BK161" i="3"/>
  <c r="BK160" i="3"/>
  <c r="BK159" i="3"/>
  <c r="J157" i="3"/>
  <c r="BK156" i="3"/>
  <c r="BK152" i="3"/>
  <c r="J151" i="3"/>
  <c r="BK148" i="3"/>
  <c r="BK140" i="3"/>
  <c r="BK132" i="3"/>
  <c r="BK131" i="3"/>
  <c r="J130" i="3"/>
  <c r="J174" i="2"/>
  <c r="J166" i="2"/>
  <c r="J163" i="2"/>
  <c r="J158" i="2"/>
  <c r="J157" i="2"/>
  <c r="J154" i="2"/>
  <c r="J145" i="2"/>
  <c r="J143" i="2"/>
  <c r="J139" i="2"/>
  <c r="J138" i="2"/>
  <c r="J132" i="2"/>
  <c r="BK176" i="3"/>
  <c r="BK174" i="3"/>
  <c r="J173" i="3"/>
  <c r="J172" i="3"/>
  <c r="J171" i="3"/>
  <c r="J169" i="3"/>
  <c r="J168" i="3"/>
  <c r="BK157" i="3"/>
  <c r="J154" i="3"/>
  <c r="BK153" i="3"/>
  <c r="J152" i="3"/>
  <c r="BK149" i="3"/>
  <c r="J145" i="3"/>
  <c r="BK141" i="3"/>
  <c r="BK138" i="3"/>
  <c r="J135" i="3"/>
  <c r="J127" i="3"/>
  <c r="BK177" i="2"/>
  <c r="BK176" i="2"/>
  <c r="BK173" i="2"/>
  <c r="BK171" i="2"/>
  <c r="BK170" i="2"/>
  <c r="J169" i="2"/>
  <c r="J162" i="2"/>
  <c r="BK156" i="2"/>
  <c r="BK150" i="2"/>
  <c r="J147" i="2"/>
  <c r="BK146" i="2"/>
  <c r="J142" i="2"/>
  <c r="BK141" i="2"/>
  <c r="BK140" i="2"/>
  <c r="BK138" i="2"/>
  <c r="J137" i="2"/>
  <c r="J127" i="2"/>
  <c r="BK129" i="2" l="1"/>
  <c r="T129" i="2"/>
  <c r="T128" i="2" s="1"/>
  <c r="T165" i="2"/>
  <c r="R172" i="2"/>
  <c r="T129" i="3"/>
  <c r="T128" i="3" s="1"/>
  <c r="T170" i="3"/>
  <c r="T177" i="3"/>
  <c r="BK124" i="2"/>
  <c r="BK123" i="2" s="1"/>
  <c r="J123" i="2" s="1"/>
  <c r="J97" i="2" s="1"/>
  <c r="T124" i="2"/>
  <c r="T123" i="2" s="1"/>
  <c r="P129" i="2"/>
  <c r="BK165" i="2"/>
  <c r="J165" i="2" s="1"/>
  <c r="J101" i="2" s="1"/>
  <c r="R165" i="2"/>
  <c r="T172" i="2"/>
  <c r="BK124" i="3"/>
  <c r="J124" i="3" s="1"/>
  <c r="J98" i="3" s="1"/>
  <c r="P124" i="3"/>
  <c r="P123" i="3" s="1"/>
  <c r="R124" i="3"/>
  <c r="R123" i="3"/>
  <c r="T124" i="3"/>
  <c r="T123" i="3" s="1"/>
  <c r="R177" i="3"/>
  <c r="BK177" i="3"/>
  <c r="J177" i="3" s="1"/>
  <c r="J102" i="3" s="1"/>
  <c r="P129" i="3"/>
  <c r="P128" i="3"/>
  <c r="P170" i="3"/>
  <c r="R170" i="3"/>
  <c r="R129" i="3"/>
  <c r="R128" i="3"/>
  <c r="BK170" i="3"/>
  <c r="J170" i="3" s="1"/>
  <c r="J101" i="3" s="1"/>
  <c r="P124" i="2"/>
  <c r="P123" i="2" s="1"/>
  <c r="R124" i="2"/>
  <c r="R123" i="2" s="1"/>
  <c r="R129" i="2"/>
  <c r="R128" i="2" s="1"/>
  <c r="P165" i="2"/>
  <c r="BK172" i="2"/>
  <c r="J172" i="2" s="1"/>
  <c r="J102" i="2" s="1"/>
  <c r="P172" i="2"/>
  <c r="BK129" i="3"/>
  <c r="J129" i="3" s="1"/>
  <c r="J100" i="3" s="1"/>
  <c r="P177" i="3"/>
  <c r="BF132" i="2"/>
  <c r="BF133" i="2"/>
  <c r="BF153" i="2"/>
  <c r="BF157" i="2"/>
  <c r="BF166" i="2"/>
  <c r="BF167" i="2"/>
  <c r="BF175" i="2"/>
  <c r="BF176" i="2"/>
  <c r="BF125" i="3"/>
  <c r="BF140" i="3"/>
  <c r="BF143" i="3"/>
  <c r="BF156" i="3"/>
  <c r="BF158" i="3"/>
  <c r="BF159" i="3"/>
  <c r="BF160" i="3"/>
  <c r="BF166" i="3"/>
  <c r="BF167" i="3"/>
  <c r="BF168" i="3"/>
  <c r="BF172" i="3"/>
  <c r="BF173" i="3"/>
  <c r="BF134" i="2"/>
  <c r="BF136" i="2"/>
  <c r="BF152" i="2"/>
  <c r="BF155" i="2"/>
  <c r="BF159" i="2"/>
  <c r="BF161" i="2"/>
  <c r="BF168" i="2"/>
  <c r="E112" i="3"/>
  <c r="BF133" i="3"/>
  <c r="BF145" i="3"/>
  <c r="BF150" i="3"/>
  <c r="BF155" i="3"/>
  <c r="BF174" i="3"/>
  <c r="BF182" i="3"/>
  <c r="F118" i="2"/>
  <c r="J119" i="2"/>
  <c r="BF125" i="2"/>
  <c r="BF131" i="2"/>
  <c r="BF137" i="2"/>
  <c r="BF138" i="2"/>
  <c r="BF142" i="2"/>
  <c r="BF146" i="2"/>
  <c r="BF158" i="2"/>
  <c r="BF164" i="2"/>
  <c r="BF174" i="2"/>
  <c r="BF177" i="2"/>
  <c r="J89" i="3"/>
  <c r="J92" i="3"/>
  <c r="BF126" i="3"/>
  <c r="BF127" i="3"/>
  <c r="BF147" i="3"/>
  <c r="BF149" i="3"/>
  <c r="BF152" i="3"/>
  <c r="BF161" i="3"/>
  <c r="F92" i="2"/>
  <c r="BF130" i="2"/>
  <c r="BF135" i="2"/>
  <c r="BF139" i="2"/>
  <c r="BF150" i="2"/>
  <c r="BF151" i="2"/>
  <c r="BF154" i="2"/>
  <c r="BF162" i="2"/>
  <c r="BF135" i="3"/>
  <c r="BF144" i="3"/>
  <c r="BF151" i="3"/>
  <c r="E85" i="2"/>
  <c r="BF126" i="2"/>
  <c r="BF127" i="2"/>
  <c r="BF140" i="2"/>
  <c r="BF145" i="2"/>
  <c r="BF147" i="2"/>
  <c r="BF148" i="2"/>
  <c r="BF163" i="2"/>
  <c r="BF173" i="2"/>
  <c r="F92" i="3"/>
  <c r="F118" i="3"/>
  <c r="BF132" i="3"/>
  <c r="BF134" i="3"/>
  <c r="BF137" i="3"/>
  <c r="BF138" i="3"/>
  <c r="BF139" i="3"/>
  <c r="BF141" i="3"/>
  <c r="BF146" i="3"/>
  <c r="BF157" i="3"/>
  <c r="BF162" i="3"/>
  <c r="BF164" i="3"/>
  <c r="BF165" i="3"/>
  <c r="BF169" i="3"/>
  <c r="BF171" i="3"/>
  <c r="J89" i="2"/>
  <c r="BF143" i="2"/>
  <c r="BF144" i="2"/>
  <c r="BF160" i="2"/>
  <c r="BF170" i="2"/>
  <c r="BF130" i="3"/>
  <c r="BF142" i="3"/>
  <c r="BF175" i="3"/>
  <c r="BF176" i="3"/>
  <c r="BF178" i="3"/>
  <c r="BF179" i="3"/>
  <c r="BF181" i="3"/>
  <c r="BF153" i="3"/>
  <c r="BF141" i="2"/>
  <c r="BF149" i="2"/>
  <c r="BF156" i="2"/>
  <c r="BF169" i="2"/>
  <c r="BF171" i="2"/>
  <c r="BF131" i="3"/>
  <c r="BF136" i="3"/>
  <c r="BF148" i="3"/>
  <c r="BF154" i="3"/>
  <c r="BF163" i="3"/>
  <c r="BF180" i="3"/>
  <c r="F33" i="2"/>
  <c r="AZ97" i="1" s="1"/>
  <c r="F36" i="3"/>
  <c r="BC98" i="1" s="1"/>
  <c r="F37" i="2"/>
  <c r="BD97" i="1" s="1"/>
  <c r="F35" i="2"/>
  <c r="BB97" i="1" s="1"/>
  <c r="J33" i="2"/>
  <c r="AV97" i="1" s="1"/>
  <c r="F36" i="2"/>
  <c r="BC97" i="1" s="1"/>
  <c r="F37" i="3"/>
  <c r="BD98" i="1" s="1"/>
  <c r="F33" i="3"/>
  <c r="AZ98" i="1" s="1"/>
  <c r="J33" i="3"/>
  <c r="AV98" i="1" s="1"/>
  <c r="F35" i="3"/>
  <c r="BB98" i="1" s="1"/>
  <c r="BK128" i="2" l="1"/>
  <c r="J128" i="2" s="1"/>
  <c r="J99" i="2" s="1"/>
  <c r="T122" i="3"/>
  <c r="R122" i="3"/>
  <c r="P122" i="3"/>
  <c r="AU98" i="1"/>
  <c r="R122" i="2"/>
  <c r="P128" i="2"/>
  <c r="P122" i="2"/>
  <c r="AU97" i="1" s="1"/>
  <c r="T122" i="2"/>
  <c r="J129" i="2"/>
  <c r="J100" i="2" s="1"/>
  <c r="BK123" i="3"/>
  <c r="J123" i="3" s="1"/>
  <c r="J97" i="3" s="1"/>
  <c r="J124" i="2"/>
  <c r="J98" i="2" s="1"/>
  <c r="BK128" i="3"/>
  <c r="J128" i="3" s="1"/>
  <c r="J99" i="3" s="1"/>
  <c r="F34" i="3"/>
  <c r="BA98" i="1" s="1"/>
  <c r="BC96" i="1"/>
  <c r="AY96" i="1" s="1"/>
  <c r="F34" i="2"/>
  <c r="BA97" i="1" s="1"/>
  <c r="BD96" i="1"/>
  <c r="W35" i="1" s="1"/>
  <c r="J34" i="3"/>
  <c r="AW98" i="1" s="1"/>
  <c r="AT98" i="1" s="1"/>
  <c r="J34" i="2"/>
  <c r="AW97" i="1" s="1"/>
  <c r="AT97" i="1" s="1"/>
  <c r="BB96" i="1"/>
  <c r="AX96" i="1" s="1"/>
  <c r="AZ96" i="1"/>
  <c r="W31" i="1" s="1"/>
  <c r="BK122" i="2" l="1"/>
  <c r="J122" i="2" s="1"/>
  <c r="J96" i="2" s="1"/>
  <c r="BK122" i="3"/>
  <c r="J122" i="3" s="1"/>
  <c r="J96" i="3" s="1"/>
  <c r="AU96" i="1"/>
  <c r="BA96" i="1"/>
  <c r="W32" i="1" s="1"/>
  <c r="AV96" i="1"/>
  <c r="AK31" i="1" s="1"/>
  <c r="W33" i="1"/>
  <c r="W34" i="1"/>
  <c r="J30" i="2" l="1"/>
  <c r="AG97" i="1" s="1"/>
  <c r="AN97" i="1" s="1"/>
  <c r="J30" i="3"/>
  <c r="AG98" i="1" s="1"/>
  <c r="AN98" i="1" s="1"/>
  <c r="AW96" i="1"/>
  <c r="AK32" i="1" s="1"/>
  <c r="AG96" i="1" l="1"/>
  <c r="AK28" i="1" s="1"/>
  <c r="AK37" i="1" s="1"/>
  <c r="J39" i="2"/>
  <c r="J39" i="3"/>
  <c r="AT96" i="1"/>
  <c r="AN96" i="1" l="1"/>
</calcChain>
</file>

<file path=xl/sharedStrings.xml><?xml version="1.0" encoding="utf-8"?>
<sst xmlns="http://schemas.openxmlformats.org/spreadsheetml/2006/main" count="2083" uniqueCount="515">
  <si>
    <t>Export Komplet</t>
  </si>
  <si>
    <t/>
  </si>
  <si>
    <t>2.0</t>
  </si>
  <si>
    <t>False</t>
  </si>
  <si>
    <t>{3401737a-71b5-45e6-9584-4eff4906bf90}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</si>
  <si>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</si>
  <si>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</si>
  <si>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</si>
  <si>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</si>
  <si>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</si>
  <si>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</si>
  <si>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</si>
  <si>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Trvalé dopravné značenie v obci Ľubotín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</si>
  <si>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</si>
  <si>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</si>
  <si>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</si>
  <si>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</si>
  <si>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</si>
  <si>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</si>
  <si>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</si>
  <si>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</si>
  <si>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</si>
  <si>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</si>
  <si>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</si>
  <si>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</si>
  <si>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</si>
  <si>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</si>
  <si>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</si>
  <si>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</si>
  <si>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</si>
  <si>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</si>
  <si>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</si>
  <si>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</si>
  <si>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</si>
  <si>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</si>
  <si>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</si>
  <si>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</si>
  <si>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</si>
  <si>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</si>
  <si>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</si>
  <si>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</si>
  <si>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</si>
  <si>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</si>
  <si>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</si>
  <si>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</si>
  <si>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</si>
  <si>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</si>
  <si>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</si>
  <si>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</si>
  <si>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</si>
  <si>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</si>
  <si>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</si>
  <si>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</si>
  <si>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</si>
  <si>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</si>
  <si>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</si>
  <si>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</si>
  <si>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</si>
  <si>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</si>
  <si>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</si>
  <si>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</si>
  <si>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</si>
  <si>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</si>
  <si>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</si>
  <si>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</si>
  <si>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</si>
  <si>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</si>
  <si>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</si>
  <si>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</si>
  <si>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</si>
  <si>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</si>
  <si>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</si>
  <si>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</si>
  <si>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Nasvetlenie priechodu 1</t>
  </si>
  <si>
    <t>STA</t>
  </si>
  <si>
    <t>1</t>
  </si>
  <si>
    <t>{2d9d96e3-86f6-4e7c-8d58-a678ede48a5b}</t>
  </si>
  <si>
    <t>02</t>
  </si>
  <si>
    <t>Nasvetlenie priechodu 2</t>
  </si>
  <si>
    <t>{4e5dd51a-1188-4bf5-a317-322d73d51422}</t>
  </si>
  <si>
    <t>KRYCÍ LIST ROZPOČTU</t>
  </si>
  <si>
    <t>Objekt:</t>
  </si>
  <si>
    <t>01 - Nasvetlenie priechodu 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</si>
  <si>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</si>
  <si>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</si>
  <si>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</si>
  <si>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</si>
  <si>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</si>
  <si>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</si>
  <si>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</si>
  <si>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>M - Práce a dodávky M</t>
  </si>
  <si>
    <t xml:space="preserve">    21-M - Elektromontáže</t>
  </si>
  <si>
    <t xml:space="preserve">    46-M - Zemné práce pri extr.mont.prácach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</si>
  <si>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</si>
  <si>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</si>
  <si>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</si>
  <si>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</si>
  <si>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</si>
  <si>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</si>
  <si>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</si>
  <si>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</si>
  <si>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</si>
  <si>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</si>
  <si>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</si>
  <si>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</si>
  <si>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</si>
  <si>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</si>
  <si>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</si>
  <si>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</si>
  <si>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</si>
  <si>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</si>
  <si>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</si>
  <si>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275313811</t>
  </si>
  <si>
    <t>Betón základových pätiek, prostý tr.C 20/25</t>
  </si>
  <si>
    <t>m3</t>
  </si>
  <si>
    <t>4</t>
  </si>
  <si>
    <t>477827015</t>
  </si>
  <si>
    <t>M</t>
  </si>
  <si>
    <t>5893230500</t>
  </si>
  <si>
    <t>Betón C 20/25 cem. portl.,fr. do 22mm,spr. 60-100mm</t>
  </si>
  <si>
    <t>128</t>
  </si>
  <si>
    <t>1814463682</t>
  </si>
  <si>
    <t>3</t>
  </si>
  <si>
    <t>5535097210.2</t>
  </si>
  <si>
    <t>Základový rošt ZR 2-12 vrátane spojovacieho materiálu</t>
  </si>
  <si>
    <t>ks</t>
  </si>
  <si>
    <t>8</t>
  </si>
  <si>
    <t>-1273028620</t>
  </si>
  <si>
    <t>Práce a dodávky M</t>
  </si>
  <si>
    <t>21-M</t>
  </si>
  <si>
    <t>Elektromontáže</t>
  </si>
  <si>
    <t>210040366</t>
  </si>
  <si>
    <t>Montáž vodiča zväzkového NFA2X 2x16 mm2  vrátane rozvinutia, nahodenia, napnutia nosného lana a vyregulovania</t>
  </si>
  <si>
    <t>m</t>
  </si>
  <si>
    <t>512</t>
  </si>
  <si>
    <t>-1725582427</t>
  </si>
  <si>
    <t>5</t>
  </si>
  <si>
    <t>3450000780</t>
  </si>
  <si>
    <t>Vodič zväzkový NFA2X (AES) 2X16 mm2 RM č.mater. 0001200105642</t>
  </si>
  <si>
    <t>-1159661963</t>
  </si>
  <si>
    <t>6</t>
  </si>
  <si>
    <t>210040374-G</t>
  </si>
  <si>
    <t>Záves G - Polokotevný záves koncový - montáž</t>
  </si>
  <si>
    <t>64</t>
  </si>
  <si>
    <t>-1964752887</t>
  </si>
  <si>
    <t>7</t>
  </si>
  <si>
    <t>3544199792</t>
  </si>
  <si>
    <t>Kotevný hák SOT 29</t>
  </si>
  <si>
    <t>1893786625</t>
  </si>
  <si>
    <t>3450000861.1</t>
  </si>
  <si>
    <t>Upevňovacia páska COT 37 (B 206)</t>
  </si>
  <si>
    <t>-1283841400</t>
  </si>
  <si>
    <t>9</t>
  </si>
  <si>
    <t>3450000862.1</t>
  </si>
  <si>
    <t>Spona pásky COT 36 (S 256)</t>
  </si>
  <si>
    <t>1095319152</t>
  </si>
  <si>
    <t>10</t>
  </si>
  <si>
    <t>3544199643</t>
  </si>
  <si>
    <t>Kotevná svorka SO 157.1</t>
  </si>
  <si>
    <t>-184251809</t>
  </si>
  <si>
    <t>11</t>
  </si>
  <si>
    <t>3544199643.3</t>
  </si>
  <si>
    <t>Dištančná spona SO 79.1</t>
  </si>
  <si>
    <t>1071660551</t>
  </si>
  <si>
    <t>12</t>
  </si>
  <si>
    <t>210050721A</t>
  </si>
  <si>
    <t>Prúdový spoj svorkou do 50mm2</t>
  </si>
  <si>
    <t>1427668579</t>
  </si>
  <si>
    <t>13</t>
  </si>
  <si>
    <t>3117021500C</t>
  </si>
  <si>
    <t>Svorka polo-prepich. izol. SL 9.22</t>
  </si>
  <si>
    <t>648153622</t>
  </si>
  <si>
    <t>14</t>
  </si>
  <si>
    <t>210050761</t>
  </si>
  <si>
    <t>Prechodka cez stožiar</t>
  </si>
  <si>
    <t>-1083922351</t>
  </si>
  <si>
    <t>15</t>
  </si>
  <si>
    <t>3540000000</t>
  </si>
  <si>
    <t>Vývodka zaklapovacia na AES 2x16</t>
  </si>
  <si>
    <t>1586099164</t>
  </si>
  <si>
    <t>16</t>
  </si>
  <si>
    <t>210100251</t>
  </si>
  <si>
    <t>Ukončenie celoplastových káblov páskou do 3x2,5</t>
  </si>
  <si>
    <t>-3123164</t>
  </si>
  <si>
    <t>17</t>
  </si>
  <si>
    <t>210192711</t>
  </si>
  <si>
    <t>Vŕtanie do oc. st. pre prechodky</t>
  </si>
  <si>
    <t>-1335289272</t>
  </si>
  <si>
    <t>18</t>
  </si>
  <si>
    <t>210202010</t>
  </si>
  <si>
    <t>Svietidlo montáž</t>
  </si>
  <si>
    <t>-1309938819</t>
  </si>
  <si>
    <t>19</t>
  </si>
  <si>
    <t>3470413000.1</t>
  </si>
  <si>
    <t>-216325344</t>
  </si>
  <si>
    <t>210204011</t>
  </si>
  <si>
    <t>Osvetľovací stožiar - oceľový do dľžky 12 m</t>
  </si>
  <si>
    <t>-194469409</t>
  </si>
  <si>
    <t>21</t>
  </si>
  <si>
    <t>3160114100D</t>
  </si>
  <si>
    <t>Stožiar STK 114/60/3P1K14</t>
  </si>
  <si>
    <t>4949548</t>
  </si>
  <si>
    <t>22</t>
  </si>
  <si>
    <t>210204042</t>
  </si>
  <si>
    <t>Príplatok k osvetľov. stož. oceľový. Platí i pre demontáž.</t>
  </si>
  <si>
    <t>747310435</t>
  </si>
  <si>
    <t>23</t>
  </si>
  <si>
    <t>210204103</t>
  </si>
  <si>
    <t>Výložník oceľový jednoramenný - do hmotn. 35 kg</t>
  </si>
  <si>
    <t>905155606</t>
  </si>
  <si>
    <t>24</t>
  </si>
  <si>
    <t>31603039001</t>
  </si>
  <si>
    <t>Výložník V1T-OP-30-114</t>
  </si>
  <si>
    <t>-859112569</t>
  </si>
  <si>
    <t>25</t>
  </si>
  <si>
    <t>210204201</t>
  </si>
  <si>
    <t>Elektrovýstroj stožiara pre 1 okruh</t>
  </si>
  <si>
    <t>-1349632892</t>
  </si>
  <si>
    <t>26</t>
  </si>
  <si>
    <t>3450662300</t>
  </si>
  <si>
    <t>Svorkovnica SR 721 Al E14</t>
  </si>
  <si>
    <t>-1420765746</t>
  </si>
  <si>
    <t>27</t>
  </si>
  <si>
    <t>210220022</t>
  </si>
  <si>
    <t>Uzemňovacie vedenie v zemi včít. svoriek, prepojenia, izolácie spojov FeZn D 8 - 10 mm</t>
  </si>
  <si>
    <t>1808177784</t>
  </si>
  <si>
    <t>28</t>
  </si>
  <si>
    <t>1561523500</t>
  </si>
  <si>
    <t>Drôt tahaný nepatentovaný z neušlachtilých ocelí pozinkovaný mäkký ozn. STN 11 343 podla EN S195T D 10.00mm</t>
  </si>
  <si>
    <t>kg</t>
  </si>
  <si>
    <t>-2091730160</t>
  </si>
  <si>
    <t>29</t>
  </si>
  <si>
    <t>210220245</t>
  </si>
  <si>
    <t xml:space="preserve">Svorka FeZn </t>
  </si>
  <si>
    <t>-1596831561</t>
  </si>
  <si>
    <t>30</t>
  </si>
  <si>
    <t>3540406300</t>
  </si>
  <si>
    <t>HR-Svorka SP 1</t>
  </si>
  <si>
    <t>653139695</t>
  </si>
  <si>
    <t>31</t>
  </si>
  <si>
    <t>210220280</t>
  </si>
  <si>
    <t>Uzemňovacia tyč FeZn ZT</t>
  </si>
  <si>
    <t>928308475</t>
  </si>
  <si>
    <t>32</t>
  </si>
  <si>
    <t>3544222500</t>
  </si>
  <si>
    <t>HR-Zemniaca tyc ZT 1,5m</t>
  </si>
  <si>
    <t>2118659409</t>
  </si>
  <si>
    <t>33</t>
  </si>
  <si>
    <t>3540406800.1.1</t>
  </si>
  <si>
    <t>HR-Svorka SS</t>
  </si>
  <si>
    <t>2020555294</t>
  </si>
  <si>
    <t>34</t>
  </si>
  <si>
    <t>3544219000</t>
  </si>
  <si>
    <t>HR-Svorka SJ 02</t>
  </si>
  <si>
    <t>665936686</t>
  </si>
  <si>
    <t>35</t>
  </si>
  <si>
    <t>210810001</t>
  </si>
  <si>
    <t>Silový kábel medený 750 - 1000 V /mm2/ voľne uložený CYKY-CYKYm 750 V 3x1.5</t>
  </si>
  <si>
    <t>1574936891</t>
  </si>
  <si>
    <t>36</t>
  </si>
  <si>
    <t>3410103400</t>
  </si>
  <si>
    <t>Káble silové s medeným jadrom CYKY-J 3x1,5</t>
  </si>
  <si>
    <t>-653386706</t>
  </si>
  <si>
    <t>37</t>
  </si>
  <si>
    <t>PM</t>
  </si>
  <si>
    <t>Podružný materiál</t>
  </si>
  <si>
    <t>%</t>
  </si>
  <si>
    <t>380685730</t>
  </si>
  <si>
    <t>38</t>
  </si>
  <si>
    <t>PPV</t>
  </si>
  <si>
    <t>Podiel pridružených výkonov</t>
  </si>
  <si>
    <t>1397595729</t>
  </si>
  <si>
    <t>46-M</t>
  </si>
  <si>
    <t>Zemné práce pri extr.mont.prácach</t>
  </si>
  <si>
    <t>39</t>
  </si>
  <si>
    <t>113107141</t>
  </si>
  <si>
    <t>Odstránenie spevnených plôch vrátane podkladu</t>
  </si>
  <si>
    <t>m2</t>
  </si>
  <si>
    <t>209651949</t>
  </si>
  <si>
    <t>40</t>
  </si>
  <si>
    <t>460050602</t>
  </si>
  <si>
    <t>Výkop jamy pre stožiar, bet.základ, kotvu, príp. iné zar.,(vč.čerp.vody), ručný ,v zemine tr. 3 - 4</t>
  </si>
  <si>
    <t>557173673</t>
  </si>
  <si>
    <t>41</t>
  </si>
  <si>
    <t>460120002</t>
  </si>
  <si>
    <t>Zásyp jamy so zhutnením a s úpravou povrchu, zemina triedy 3 - 4</t>
  </si>
  <si>
    <t>-2046878077</t>
  </si>
  <si>
    <t>42</t>
  </si>
  <si>
    <t>460600001</t>
  </si>
  <si>
    <t>Naloženie zeminy, odvoz do 1 km a zloženie na skládke a jazda späť</t>
  </si>
  <si>
    <t>187453769</t>
  </si>
  <si>
    <t>43</t>
  </si>
  <si>
    <t>460620013</t>
  </si>
  <si>
    <t>Proviz. úprava terénu v zemine tr. 3-4, aby nerovnosti terénu neboli väčšie ako 2 cm od vodor.hladiny</t>
  </si>
  <si>
    <t>640277272</t>
  </si>
  <si>
    <t>44</t>
  </si>
  <si>
    <t>578111111</t>
  </si>
  <si>
    <t>Spätná úprava spevnených plôch (zámk. dlažba, asfalt, ABS)</t>
  </si>
  <si>
    <t>514860390</t>
  </si>
  <si>
    <t>OST</t>
  </si>
  <si>
    <t>Ostatné</t>
  </si>
  <si>
    <t>45</t>
  </si>
  <si>
    <t>000300014</t>
  </si>
  <si>
    <t>Geodetické práce - vykonávané pred výstavbou vytýčenie existujúcich inžinierskych sietí, vytýčenie pozície stožiarov</t>
  </si>
  <si>
    <t>kpl</t>
  </si>
  <si>
    <t>1024</t>
  </si>
  <si>
    <t>-717109751</t>
  </si>
  <si>
    <t>46</t>
  </si>
  <si>
    <t>HZS000111</t>
  </si>
  <si>
    <t>Plošina MP 16</t>
  </si>
  <si>
    <t>hod</t>
  </si>
  <si>
    <t>-1973317163</t>
  </si>
  <si>
    <t>47</t>
  </si>
  <si>
    <t>HZS000111.3</t>
  </si>
  <si>
    <t>Revízia</t>
  </si>
  <si>
    <t>740995061</t>
  </si>
  <si>
    <t>48</t>
  </si>
  <si>
    <t>HZS000112</t>
  </si>
  <si>
    <t>Doprava</t>
  </si>
  <si>
    <t>---</t>
  </si>
  <si>
    <t>-1363806100</t>
  </si>
  <si>
    <t>49</t>
  </si>
  <si>
    <t>HZS000113</t>
  </si>
  <si>
    <t>Inžinierska činnosť</t>
  </si>
  <si>
    <t>1492363431</t>
  </si>
  <si>
    <t>02 - Nasvetlenie priechodu 2</t>
  </si>
  <si>
    <t>-1176714832</t>
  </si>
  <si>
    <t>1340264730</t>
  </si>
  <si>
    <t>-1036675863</t>
  </si>
  <si>
    <t>-1534772808</t>
  </si>
  <si>
    <t>-887963498</t>
  </si>
  <si>
    <t>210040374-A</t>
  </si>
  <si>
    <t>Záves A - Kotevný záves priebežný - montáž</t>
  </si>
  <si>
    <t>-506803008</t>
  </si>
  <si>
    <t>-607741166</t>
  </si>
  <si>
    <t>3544199792.1</t>
  </si>
  <si>
    <t>2105567266</t>
  </si>
  <si>
    <t>3544199792.2</t>
  </si>
  <si>
    <t>282373983</t>
  </si>
  <si>
    <t>-163765269</t>
  </si>
  <si>
    <t>153007468</t>
  </si>
  <si>
    <t>-658456110</t>
  </si>
  <si>
    <t>800331794</t>
  </si>
  <si>
    <t>838222664</t>
  </si>
  <si>
    <t>531522848</t>
  </si>
  <si>
    <t>958048423</t>
  </si>
  <si>
    <t>920117700</t>
  </si>
  <si>
    <t>1499243109</t>
  </si>
  <si>
    <t>-2079005846</t>
  </si>
  <si>
    <t>125644333</t>
  </si>
  <si>
    <t>-1384213699</t>
  </si>
  <si>
    <t>212988610</t>
  </si>
  <si>
    <t>-1731293221</t>
  </si>
  <si>
    <t>1289191849</t>
  </si>
  <si>
    <t>-1250652916</t>
  </si>
  <si>
    <t>-1245305667</t>
  </si>
  <si>
    <t>-1841027737</t>
  </si>
  <si>
    <t>550056359</t>
  </si>
  <si>
    <t>11168200</t>
  </si>
  <si>
    <t>831923069</t>
  </si>
  <si>
    <t>-503616957</t>
  </si>
  <si>
    <t>-1806009816</t>
  </si>
  <si>
    <t>1700006243</t>
  </si>
  <si>
    <t>2046830718</t>
  </si>
  <si>
    <t>-1981336218</t>
  </si>
  <si>
    <t>1382458555</t>
  </si>
  <si>
    <t>-182526973</t>
  </si>
  <si>
    <t>408739627</t>
  </si>
  <si>
    <t>278016448</t>
  </si>
  <si>
    <t>-415871595</t>
  </si>
  <si>
    <t>1498789735</t>
  </si>
  <si>
    <t>1691263052</t>
  </si>
  <si>
    <t>1081138010</t>
  </si>
  <si>
    <t>-582127845</t>
  </si>
  <si>
    <t>-167070181</t>
  </si>
  <si>
    <t>1361446228</t>
  </si>
  <si>
    <t>-1901669078</t>
  </si>
  <si>
    <t>294485215</t>
  </si>
  <si>
    <t>41113127</t>
  </si>
  <si>
    <t>50</t>
  </si>
  <si>
    <t>-909667038</t>
  </si>
  <si>
    <t>51</t>
  </si>
  <si>
    <t>2003156168</t>
  </si>
  <si>
    <t>52</t>
  </si>
  <si>
    <t>354266743</t>
  </si>
  <si>
    <t>53</t>
  </si>
  <si>
    <t>-1866118617</t>
  </si>
  <si>
    <t>54</t>
  </si>
  <si>
    <t>-883891603</t>
  </si>
  <si>
    <t xml:space="preserve">ROZPOČET  </t>
  </si>
  <si>
    <t xml:space="preserve">Zhotoviteľ:   </t>
  </si>
  <si>
    <t xml:space="preserve">Spracoval:   </t>
  </si>
  <si>
    <t>Miesto:  Ľubotín</t>
  </si>
  <si>
    <t>Č.</t>
  </si>
  <si>
    <t>Kód položky</t>
  </si>
  <si>
    <t>Množstvo celkom</t>
  </si>
  <si>
    <t>Cena jednotková</t>
  </si>
  <si>
    <t>Cena celkom</t>
  </si>
  <si>
    <t xml:space="preserve">Práce a dodávky HSV   </t>
  </si>
  <si>
    <t xml:space="preserve">Zemné práce   </t>
  </si>
  <si>
    <t>122201101.S</t>
  </si>
  <si>
    <t xml:space="preserve">Odkopávka a prekopávka nezapažená v hornine 3, do 100 m3   </t>
  </si>
  <si>
    <t>122201109.S</t>
  </si>
  <si>
    <t xml:space="preserve">Odkopávky a prekopávky nezapažené. Príplatok k cenám za lepivosť horniny 3   </t>
  </si>
  <si>
    <t>132201201.S</t>
  </si>
  <si>
    <t xml:space="preserve">Výkop ryhy šírky 600-2000mm horn.3 do 100m3   </t>
  </si>
  <si>
    <t>132201209.S</t>
  </si>
  <si>
    <t xml:space="preserve">Príplatok k cenám za lepivosť pri hĺbení rýh š. nad 600 do 2 000 mm zapaž. i nezapažených, s urovnaním dna v hornine 3   </t>
  </si>
  <si>
    <t>162501102.S</t>
  </si>
  <si>
    <t xml:space="preserve">Vodorovné premiestnenie výkopku po spevnenej ceste z horniny tr.1-4, do 100 m3 na vzdialenosť do 3000 m   </t>
  </si>
  <si>
    <t>171201201.S</t>
  </si>
  <si>
    <t xml:space="preserve">Uloženie sypaniny na skládky do 100 m3   </t>
  </si>
  <si>
    <t>174101001.S</t>
  </si>
  <si>
    <t xml:space="preserve">Zásyp sypaninou so zhutnením jám, šachiet, rýh, zárezov alebo okolo objektov do 100 m3   </t>
  </si>
  <si>
    <t>175101101.S</t>
  </si>
  <si>
    <t xml:space="preserve">Obsyp potrubia sypaninou z vhodných hornín 1 až 4 bez prehodenia sypaniny   </t>
  </si>
  <si>
    <t>583310000600</t>
  </si>
  <si>
    <t xml:space="preserve">Kamenivo ťažené drobné frakcia 0-4 mm   </t>
  </si>
  <si>
    <t>t</t>
  </si>
  <si>
    <t>181201102.S</t>
  </si>
  <si>
    <t xml:space="preserve">Úprava pláne v násypoch v hornine 1-4 so zhutnením   </t>
  </si>
  <si>
    <t xml:space="preserve">Komunikácie   </t>
  </si>
  <si>
    <t>564851111.S</t>
  </si>
  <si>
    <t xml:space="preserve">Podklad zo štrkodrviny s rozprestretím a zhutnením, po zhutnení hr. 150 mm   </t>
  </si>
  <si>
    <t>596911141.S</t>
  </si>
  <si>
    <t xml:space="preserve">Kladenie betónovej zámkovej dlažby komunikácií pre peších hr. 60 mm pre peších do 50 m2 so zriadením lôžka z kameniva hr. 30 mm   </t>
  </si>
  <si>
    <t>592460009600</t>
  </si>
  <si>
    <t xml:space="preserve">Dlažba zámková betónová, hr.60 mm   </t>
  </si>
  <si>
    <t xml:space="preserve">Ostatné konštrukcie a práce-búranie   </t>
  </si>
  <si>
    <t>914001111.S</t>
  </si>
  <si>
    <t xml:space="preserve">Osadenie a montáž cestnej zvislej dopravnej značky na stĺpik, stĺp, konzolu alebo objekt   </t>
  </si>
  <si>
    <t>914001211.S</t>
  </si>
  <si>
    <t xml:space="preserve">Montáž cestnej zvislej dopravnej značky základnej veľkosti do 1 m2 objímkami na stĺpiky alebo konzoly   </t>
  </si>
  <si>
    <t>404410016302</t>
  </si>
  <si>
    <t xml:space="preserve">Výstražná značka A13 (Priechod pre chodcov), rozmer 900 na fluorescenčnom podklade, fólia RA2, pozinkovaná   </t>
  </si>
  <si>
    <t>404410037300</t>
  </si>
  <si>
    <t xml:space="preserve">Značka upravujúca prednosť P1 (Daj prednosť v jazde!), rozmer 900 mm, fólia RA2, pozinkovaná   </t>
  </si>
  <si>
    <t>404410037500</t>
  </si>
  <si>
    <t xml:space="preserve">Značka upravujúca prednosť P2 (Stoj daj prednosť v jazde!), rozmer 700 mm, fólia RA2, pozinkovaná   </t>
  </si>
  <si>
    <t>404410039100</t>
  </si>
  <si>
    <t xml:space="preserve">Značka upravujúca prednosť P8 (Hlavná cesta), rozmer 500x500 mm, fólia RA2, pozinkovaná   </t>
  </si>
  <si>
    <t>404410040200</t>
  </si>
  <si>
    <t xml:space="preserve">Značka upravujúca prednosť P13 (Tvar križovatky), rozmer 500x500 mm, fólia RA2, pozinkovaná   </t>
  </si>
  <si>
    <t>404410058000</t>
  </si>
  <si>
    <t xml:space="preserve">Zákazová značka B2 (Zákaz vjazdu všetkých vozidiel), rozmer 700 mm, fólia RA2, pozinkovaná   </t>
  </si>
  <si>
    <t>404410122400</t>
  </si>
  <si>
    <t xml:space="preserve">Informatívna prevádzková značka IP3b (Jednosmerná premávka), rozmer 500x500 mm, fólia RA2, pozinkovaná   </t>
  </si>
  <si>
    <t>404410123000</t>
  </si>
  <si>
    <t xml:space="preserve">Informatívna prevádzková značka IP6 (Priechod pre chodcov), rozmer 500x500 mm, fólia RA2, pozinkovaná   </t>
  </si>
  <si>
    <t>404410123102</t>
  </si>
  <si>
    <t xml:space="preserve">Informatívna prevádzková značka IP6 (Priechod pre chodcov),rozmer 750x750 na  fluorescenčnom podklade, fólia RA2, pozinkovaná   </t>
  </si>
  <si>
    <t>404410124200</t>
  </si>
  <si>
    <t xml:space="preserve">Informatívna prevádzková značka IP12 (Parkovisko), rozmer 500x700 mm, fólia RA2, pozinkovaná   </t>
  </si>
  <si>
    <t>404410207400</t>
  </si>
  <si>
    <t xml:space="preserve">Dodatková tabuľka E2 (Vzdialenosť), rozmer 500x150 mm, Zn plech so založeným Al okrajovým profilom II. trieda, HIP, 10 rokov   </t>
  </si>
  <si>
    <t>404410208600</t>
  </si>
  <si>
    <t xml:space="preserve">Dodatková tabuľka E7 (Smerová šípka), rozmer 500x150 mm, Zn plech so založeným Al okrajovým profilom II. trieda, HIP, 10 rokov   </t>
  </si>
  <si>
    <t>404410205400</t>
  </si>
  <si>
    <t xml:space="preserve">Dodatková tabuľka E10 (Druh vozidla), rozmer 500x500 mm, Zn plech so zahnutým lisovaným okrajom II. trieda, HIP, 10 rokov   </t>
  </si>
  <si>
    <t>404410210300</t>
  </si>
  <si>
    <t xml:space="preserve">Dodatková tabuľka E12 (Dodatková tabuľa s textom), rozmer 500x500 mm, Zn plech so založeným Al okrajovým profilom II. trieda, HIP, 10 rokov   </t>
  </si>
  <si>
    <t>914002813.S</t>
  </si>
  <si>
    <t xml:space="preserve">Montáž dopravnej značky, tabuľa rozmerov v mm 1500/1000, 1500/1500 alebo 1600/1600   </t>
  </si>
  <si>
    <t>404410131401</t>
  </si>
  <si>
    <t xml:space="preserve">Informatívna prevádzková značka IP30 (Zmena miestnej úpravy), na žltom podklade rozmer 1000x1500 mm, fólia RA2, pozinkovaná   </t>
  </si>
  <si>
    <t>404440000100</t>
  </si>
  <si>
    <t xml:space="preserve">Úchyt na stĺpik, d 60 mm, križový, Zn   </t>
  </si>
  <si>
    <t>404490008401</t>
  </si>
  <si>
    <t xml:space="preserve">Stĺpik Zn, d 60 mm, pre dopravné značky, dĺ.3,5m   </t>
  </si>
  <si>
    <t>404490008600</t>
  </si>
  <si>
    <t xml:space="preserve">Krytka stĺpika, d 60 mm, plastová   </t>
  </si>
  <si>
    <t>914431111.S</t>
  </si>
  <si>
    <t xml:space="preserve">Osadenie a montáž dopravného zrkadla na stĺpik alebo nosnú konštrukciu   </t>
  </si>
  <si>
    <t>404450000700.S</t>
  </si>
  <si>
    <t xml:space="preserve">Dopravné zrkadlo kruhové plastové, d 800 mm, s úchytom na stĺpik d 60 mm   </t>
  </si>
  <si>
    <t>915721212.S</t>
  </si>
  <si>
    <t xml:space="preserve">Vodorovné dopravné značenie striekané farbou prechodov pre chodcov, šípky, symboly a pod., biela retroreflexná   </t>
  </si>
  <si>
    <t>915791112.S</t>
  </si>
  <si>
    <t xml:space="preserve">Predznačenie pre vodorovné značenie striekané farbou alebo vykonávané z náterových hmôt   </t>
  </si>
  <si>
    <t>916362112.S</t>
  </si>
  <si>
    <t xml:space="preserve">Osadenie cestného obrubníka betónového stojatého do lôžka z betónu prostého tr. C 16/20 s bočnou oporou   </t>
  </si>
  <si>
    <t>592170001000</t>
  </si>
  <si>
    <t xml:space="preserve">Obrubník  cestný, lxšxv 1000x150x260 mm   </t>
  </si>
  <si>
    <t>916561112.S</t>
  </si>
  <si>
    <t xml:space="preserve">Osadenie záhonového alebo parkového obrubníka betón., do lôžka z bet. pros. tr. C 16/20 s bočnou oporou   </t>
  </si>
  <si>
    <t>592170001800</t>
  </si>
  <si>
    <t xml:space="preserve">Obrubník parkový, lxšxv 1000x50x200 mm   </t>
  </si>
  <si>
    <t>919411111.S</t>
  </si>
  <si>
    <t xml:space="preserve">Čelo priepustu z betónu prostého z rúr DN 300 až DN 500 mm   </t>
  </si>
  <si>
    <t>919512112.S</t>
  </si>
  <si>
    <t xml:space="preserve">Zhotovenie priepustu z rúr železobetónových DN 400   </t>
  </si>
  <si>
    <t>592210000600.S</t>
  </si>
  <si>
    <t xml:space="preserve">Rúra železobetónová pre dažďové odpadné vody TZP 4-40, DN 400, dĺ. 1000 mm, zosilená   </t>
  </si>
  <si>
    <t>966006131.S</t>
  </si>
  <si>
    <t xml:space="preserve">Odstránenie značky, pre staničenie a ohraničenie so stĺpikmi zaklinovaných v zemi kameňmi,  -0,05200t   </t>
  </si>
  <si>
    <t>99</t>
  </si>
  <si>
    <t xml:space="preserve">Presun hmôt HSV   </t>
  </si>
  <si>
    <t>998223011.S</t>
  </si>
  <si>
    <t xml:space="preserve">Presun hmôt pre pozemné komunikácie s krytom dláždeným (822 2.3, 822 5.3) akejkoľvek dĺžky objektu   </t>
  </si>
  <si>
    <t xml:space="preserve">Celkom   </t>
  </si>
  <si>
    <t>03</t>
  </si>
  <si>
    <t>V Ľubotíne bezpečnejšie</t>
  </si>
  <si>
    <t>Stavba:   V Ľubotíne bezpečnejšie</t>
  </si>
  <si>
    <t>Objekt:   Trvalé dopravné značenie v obci Ľubotín</t>
  </si>
  <si>
    <t>2020_05</t>
  </si>
  <si>
    <t xml:space="preserve">Dátum:   </t>
  </si>
  <si>
    <t>Svietidlo Luma 1 60LED 100W, 16000lm, SR konektor alebo ekvivalent</t>
  </si>
  <si>
    <t>Ing. Marek Medoň - projektovanie dopravných stavieb</t>
  </si>
  <si>
    <t>BAHAU s.r.o.</t>
  </si>
  <si>
    <t>Alexandra Matušku 6414/12, 080 01Prešov</t>
  </si>
  <si>
    <t>Solivarská 6477/71, 080 05 Prešov</t>
  </si>
  <si>
    <t xml:space="preserve">Projektant: </t>
  </si>
  <si>
    <t>Obec Ľubotín</t>
  </si>
  <si>
    <t>Na rovni 302/12, 065 41 Ľubotín</t>
  </si>
  <si>
    <t xml:space="preserve">Objednávateľ: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</si>
</sst>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0;\-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b/>
      <sz val="11"/>
      <color rgb="FF00336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32" fillId="0" borderId="0" applyAlignment="0">
      <alignment vertical="top"/>
      <protection locked="0"/>
    </xf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2" fillId="0" borderId="0" xfId="2" applyAlignment="1">
      <alignment horizontal="left" vertical="top"/>
      <protection locked="0"/>
    </xf>
    <xf numFmtId="0" fontId="34" fillId="0" borderId="0" xfId="2" applyFont="1" applyAlignment="1" applyProtection="1">
      <alignment horizontal="left"/>
    </xf>
    <xf numFmtId="0" fontId="35" fillId="0" borderId="0" xfId="2" applyFont="1" applyAlignment="1" applyProtection="1">
      <alignment horizontal="left"/>
    </xf>
    <xf numFmtId="0" fontId="34" fillId="0" borderId="0" xfId="2" applyFont="1" applyAlignment="1" applyProtection="1">
      <alignment horizontal="left" vertical="center"/>
    </xf>
    <xf numFmtId="0" fontId="36" fillId="0" borderId="0" xfId="2" applyFont="1" applyAlignment="1" applyProtection="1">
      <alignment horizontal="left"/>
    </xf>
    <xf numFmtId="0" fontId="37" fillId="0" borderId="0" xfId="2" applyFont="1" applyAlignment="1" applyProtection="1">
      <alignment horizontal="left"/>
    </xf>
    <xf numFmtId="0" fontId="36" fillId="0" borderId="0" xfId="2" applyFont="1" applyAlignment="1" applyProtection="1">
      <alignment horizontal="left" vertical="top" wrapText="1"/>
    </xf>
    <xf numFmtId="168" fontId="36" fillId="0" borderId="0" xfId="2" applyNumberFormat="1" applyFont="1" applyAlignment="1" applyProtection="1">
      <alignment horizontal="right" vertical="top"/>
    </xf>
    <xf numFmtId="39" fontId="36" fillId="0" borderId="0" xfId="2" applyNumberFormat="1" applyFont="1" applyAlignment="1" applyProtection="1">
      <alignment horizontal="right" vertical="top"/>
    </xf>
    <xf numFmtId="0" fontId="35" fillId="0" borderId="0" xfId="2" applyFont="1" applyAlignment="1" applyProtection="1">
      <alignment horizontal="left" vertical="top" wrapText="1"/>
    </xf>
    <xf numFmtId="39" fontId="35" fillId="0" borderId="0" xfId="2" applyNumberFormat="1" applyFont="1" applyAlignment="1" applyProtection="1">
      <alignment horizontal="right" vertical="top"/>
    </xf>
    <xf numFmtId="0" fontId="38" fillId="5" borderId="23" xfId="2" applyFont="1" applyFill="1" applyBorder="1" applyAlignment="1" applyProtection="1">
      <alignment horizontal="center" vertical="center" wrapText="1"/>
    </xf>
    <xf numFmtId="37" fontId="39" fillId="0" borderId="0" xfId="2" applyNumberFormat="1" applyFont="1" applyAlignment="1">
      <alignment horizontal="center"/>
      <protection locked="0"/>
    </xf>
    <xf numFmtId="0" fontId="39" fillId="0" borderId="0" xfId="2" applyFont="1" applyAlignment="1">
      <alignment horizontal="left" wrapText="1"/>
      <protection locked="0"/>
    </xf>
    <xf numFmtId="168" fontId="39" fillId="0" borderId="0" xfId="2" applyNumberFormat="1" applyFont="1" applyAlignment="1">
      <alignment horizontal="right"/>
      <protection locked="0"/>
    </xf>
    <xf numFmtId="39" fontId="39" fillId="0" borderId="0" xfId="2" applyNumberFormat="1" applyFont="1" applyAlignment="1">
      <alignment horizontal="right"/>
      <protection locked="0"/>
    </xf>
    <xf numFmtId="37" fontId="40" fillId="0" borderId="0" xfId="2" applyNumberFormat="1" applyFont="1" applyAlignment="1">
      <alignment horizontal="center"/>
      <protection locked="0"/>
    </xf>
    <xf numFmtId="0" fontId="40" fillId="0" borderId="0" xfId="2" applyFont="1" applyAlignment="1">
      <alignment horizontal="left" wrapText="1"/>
      <protection locked="0"/>
    </xf>
    <xf numFmtId="168" fontId="40" fillId="0" borderId="0" xfId="2" applyNumberFormat="1" applyFont="1" applyAlignment="1">
      <alignment horizontal="right"/>
      <protection locked="0"/>
    </xf>
    <xf numFmtId="39" fontId="40" fillId="0" borderId="0" xfId="2" applyNumberFormat="1" applyFont="1" applyAlignment="1">
      <alignment horizontal="right"/>
      <protection locked="0"/>
    </xf>
    <xf numFmtId="37" fontId="36" fillId="0" borderId="23" xfId="2" applyNumberFormat="1" applyFont="1" applyBorder="1" applyAlignment="1">
      <alignment horizontal="center"/>
      <protection locked="0"/>
    </xf>
    <xf numFmtId="0" fontId="36" fillId="0" borderId="23" xfId="2" applyFont="1" applyBorder="1" applyAlignment="1">
      <alignment horizontal="left" wrapText="1"/>
      <protection locked="0"/>
    </xf>
    <xf numFmtId="168" fontId="36" fillId="0" borderId="23" xfId="2" applyNumberFormat="1" applyFont="1" applyBorder="1" applyAlignment="1">
      <alignment horizontal="right"/>
      <protection locked="0"/>
    </xf>
    <xf numFmtId="39" fontId="36" fillId="0" borderId="23" xfId="2" applyNumberFormat="1" applyFont="1" applyBorder="1" applyAlignment="1">
      <alignment horizontal="right"/>
      <protection locked="0"/>
    </xf>
    <xf numFmtId="37" fontId="41" fillId="0" borderId="23" xfId="2" applyNumberFormat="1" applyFont="1" applyBorder="1" applyAlignment="1">
      <alignment horizontal="center"/>
      <protection locked="0"/>
    </xf>
    <xf numFmtId="0" fontId="41" fillId="0" borderId="23" xfId="2" applyFont="1" applyBorder="1" applyAlignment="1">
      <alignment horizontal="left" wrapText="1"/>
      <protection locked="0"/>
    </xf>
    <xf numFmtId="168" fontId="41" fillId="0" borderId="23" xfId="2" applyNumberFormat="1" applyFont="1" applyBorder="1" applyAlignment="1">
      <alignment horizontal="right"/>
      <protection locked="0"/>
    </xf>
    <xf numFmtId="39" fontId="41" fillId="0" borderId="23" xfId="2" applyNumberFormat="1" applyFont="1" applyBorder="1" applyAlignment="1">
      <alignment horizontal="right"/>
      <protection locked="0"/>
    </xf>
    <xf numFmtId="37" fontId="42" fillId="0" borderId="0" xfId="2" applyNumberFormat="1" applyFont="1" applyAlignment="1">
      <alignment horizontal="center"/>
      <protection locked="0"/>
    </xf>
    <xf numFmtId="0" fontId="42" fillId="0" borderId="0" xfId="2" applyFont="1" applyAlignment="1">
      <alignment horizontal="left" wrapText="1"/>
      <protection locked="0"/>
    </xf>
    <xf numFmtId="168" fontId="42" fillId="0" borderId="0" xfId="2" applyNumberFormat="1" applyFont="1" applyAlignment="1">
      <alignment horizontal="right"/>
      <protection locked="0"/>
    </xf>
    <xf numFmtId="39" fontId="42" fillId="0" borderId="0" xfId="2" applyNumberFormat="1" applyFont="1" applyAlignment="1">
      <alignment horizontal="right"/>
      <protection locked="0"/>
    </xf>
    <xf numFmtId="37" fontId="32" fillId="0" borderId="0" xfId="2" applyNumberFormat="1" applyAlignment="1">
      <alignment horizontal="center" vertical="top"/>
      <protection locked="0"/>
    </xf>
    <xf numFmtId="0" fontId="32" fillId="0" borderId="0" xfId="2" applyAlignment="1">
      <alignment horizontal="left" vertical="top" wrapText="1"/>
      <protection locked="0"/>
    </xf>
    <xf numFmtId="168" fontId="32" fillId="0" borderId="0" xfId="2" applyNumberFormat="1" applyAlignment="1">
      <alignment horizontal="right" vertical="top"/>
      <protection locked="0"/>
    </xf>
    <xf numFmtId="39" fontId="32" fillId="0" borderId="0" xfId="2" applyNumberFormat="1" applyAlignment="1">
      <alignment horizontal="right" vertical="top"/>
      <protection locked="0"/>
    </xf>
    <xf numFmtId="0" fontId="32" fillId="0" borderId="0" xfId="2" applyFont="1" applyAlignment="1">
      <alignment horizontal="left" vertical="top"/>
      <protection locked="0"/>
    </xf>
    <xf numFmtId="0" fontId="43" fillId="0" borderId="0" xfId="2" applyFont="1" applyAlignment="1" applyProtection="1">
      <alignment horizontal="left"/>
    </xf>
    <xf numFmtId="14" fontId="46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0" fillId="6" borderId="0" xfId="0" applyFill="1"/>
    <xf numFmtId="49" fontId="2" fillId="6" borderId="0" xfId="0" applyNumberFormat="1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165" fontId="2" fillId="6" borderId="0" xfId="0" applyNumberFormat="1" applyFont="1" applyFill="1" applyAlignment="1">
      <alignment horizontal="left" vertical="center"/>
    </xf>
    <xf numFmtId="0" fontId="48" fillId="0" borderId="0" xfId="2" applyFont="1" applyAlignment="1" applyProtection="1">
      <alignment horizontal="left"/>
    </xf>
    <xf numFmtId="39" fontId="35" fillId="6" borderId="0" xfId="2" applyNumberFormat="1" applyFont="1" applyFill="1" applyAlignment="1" applyProtection="1">
      <alignment horizontal="right" vertical="top"/>
    </xf>
    <xf numFmtId="0" fontId="35" fillId="6" borderId="0" xfId="2" applyFont="1" applyFill="1" applyAlignment="1" applyProtection="1">
      <alignment horizontal="left"/>
    </xf>
    <xf numFmtId="0" fontId="35" fillId="0" borderId="0" xfId="2" applyFont="1" applyFill="1" applyAlignment="1" applyProtection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2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3" fillId="0" borderId="0" xfId="2" applyFont="1" applyAlignment="1" applyProtection="1">
      <alignment horizontal="center"/>
    </xf>
    <xf numFmtId="0" fontId="33" fillId="0" borderId="0" xfId="2" applyFont="1" applyAlignment="1" applyProtection="1">
      <alignment horizontal="center" vertical="center"/>
    </xf>
    <xf numFmtId="0" fontId="35" fillId="0" borderId="0" xfId="2" applyFont="1" applyAlignment="1" applyProtection="1">
      <alignment horizontal="left" vertical="center"/>
    </xf>
    <xf numFmtId="0" fontId="35" fillId="0" borderId="0" xfId="2" applyFont="1" applyAlignment="1" applyProtection="1">
      <alignment horizontal="left" vertical="center" wrapText="1"/>
    </xf>
  </cellXfs>
  <cellStyles count="3">
    <cellStyle name="Hypertextové prepojenie" xfId="1" builtinId="8"/>
    <cellStyle name="Normálna" xfId="0" builtinId="0" customBuiltin="1"/>
    <cellStyle name="Normálna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topLeftCell="A13" workbookViewId="0">
      <selection activeCell="J10" sqref="J10:J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6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245" t="s">
        <v>504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246" t="s">
        <v>501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03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J10" s="214" t="s">
        <v>512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J11" s="214" t="s">
        <v>513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04" t="s">
        <v>1</v>
      </c>
      <c r="AR13" s="17"/>
      <c r="BS13" s="14" t="s">
        <v>6</v>
      </c>
    </row>
    <row r="14" spans="1:74" ht="12.75">
      <c r="B14" s="17"/>
      <c r="E14" s="204" t="s">
        <v>16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K14" s="23" t="s">
        <v>20</v>
      </c>
      <c r="AN14" s="204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J16" s="1" t="s">
        <v>507</v>
      </c>
      <c r="AK16" s="23" t="s">
        <v>19</v>
      </c>
      <c r="AN16" s="21" t="s">
        <v>1</v>
      </c>
      <c r="AR16" s="17"/>
      <c r="BS16" s="14" t="s">
        <v>3</v>
      </c>
    </row>
    <row r="17" spans="1:71" s="214" customFormat="1" ht="12" customHeight="1">
      <c r="B17" s="17"/>
      <c r="D17" s="215"/>
      <c r="J17" s="214" t="s">
        <v>509</v>
      </c>
      <c r="AK17" s="215"/>
      <c r="AN17" s="213"/>
      <c r="AR17" s="17"/>
      <c r="BS17" s="14"/>
    </row>
    <row r="18" spans="1:71" s="1" customFormat="1" ht="18.399999999999999" customHeight="1">
      <c r="B18" s="17"/>
      <c r="E18" s="21" t="s">
        <v>16</v>
      </c>
      <c r="J18" s="1" t="s">
        <v>508</v>
      </c>
      <c r="AK18" s="215" t="s">
        <v>19</v>
      </c>
      <c r="AN18" s="21" t="s">
        <v>1</v>
      </c>
      <c r="AR18" s="17"/>
      <c r="BS18" s="14" t="s">
        <v>23</v>
      </c>
    </row>
    <row r="19" spans="1:71" s="214" customFormat="1" ht="14.25" customHeight="1">
      <c r="B19" s="17"/>
      <c r="E19" s="213"/>
      <c r="J19" s="214" t="s">
        <v>510</v>
      </c>
      <c r="AK19" s="215"/>
      <c r="AN19" s="213"/>
      <c r="AR19" s="17"/>
      <c r="BS19" s="14"/>
    </row>
    <row r="20" spans="1:71" s="1" customFormat="1" ht="6.95" customHeight="1">
      <c r="B20" s="17"/>
      <c r="AR20" s="17"/>
      <c r="BS20" s="14" t="s">
        <v>24</v>
      </c>
    </row>
    <row r="21" spans="1:71" s="1" customFormat="1" ht="12" customHeight="1">
      <c r="B21" s="17"/>
      <c r="D21" s="23" t="s">
        <v>25</v>
      </c>
      <c r="AK21" s="23" t="s">
        <v>19</v>
      </c>
      <c r="AN21" s="21" t="s">
        <v>1</v>
      </c>
      <c r="AR21" s="17"/>
      <c r="BS21" s="14" t="s">
        <v>24</v>
      </c>
    </row>
    <row r="22" spans="1:71" s="1" customFormat="1" ht="18.399999999999999" customHeight="1">
      <c r="B22" s="17"/>
      <c r="E22" s="21" t="s">
        <v>16</v>
      </c>
      <c r="AK22" s="23" t="s">
        <v>20</v>
      </c>
      <c r="AN22" s="21" t="s">
        <v>1</v>
      </c>
      <c r="AR22" s="17"/>
      <c r="BS22" s="14" t="s">
        <v>23</v>
      </c>
    </row>
    <row r="23" spans="1:71" s="1" customFormat="1" ht="6.95" customHeight="1">
      <c r="B23" s="17"/>
      <c r="AR23" s="17"/>
    </row>
    <row r="24" spans="1:71" s="1" customFormat="1" ht="12" customHeight="1">
      <c r="B24" s="17"/>
      <c r="D24" s="23" t="s">
        <v>26</v>
      </c>
      <c r="AR24" s="17"/>
    </row>
    <row r="25" spans="1:71" s="1" customFormat="1" ht="16.5" customHeight="1">
      <c r="B25" s="17"/>
      <c r="E25" s="247" t="s">
        <v>1</v>
      </c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R25" s="17"/>
    </row>
    <row r="26" spans="1:71" s="1" customFormat="1" ht="6.95" customHeight="1">
      <c r="B26" s="17"/>
      <c r="AR26" s="17"/>
    </row>
    <row r="27" spans="1:71" s="1" customFormat="1" ht="6.95" customHeight="1">
      <c r="B27" s="17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R27" s="17"/>
    </row>
    <row r="28" spans="1:71" s="2" customFormat="1" ht="25.9" customHeight="1">
      <c r="A28" s="26"/>
      <c r="B28" s="27"/>
      <c r="C28" s="26"/>
      <c r="D28" s="28" t="s">
        <v>27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48">
        <f>ROUND(AG96,2)</f>
        <v>0</v>
      </c>
      <c r="AL28" s="249"/>
      <c r="AM28" s="249"/>
      <c r="AN28" s="249"/>
      <c r="AO28" s="249"/>
      <c r="AP28" s="26"/>
      <c r="AQ28" s="26"/>
      <c r="AR28" s="27"/>
      <c r="BE28" s="26"/>
    </row>
    <row r="29" spans="1:7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7"/>
      <c r="BE29" s="26"/>
    </row>
    <row r="30" spans="1:71" s="2" customFormat="1" ht="12.75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50" t="s">
        <v>28</v>
      </c>
      <c r="M30" s="250"/>
      <c r="N30" s="250"/>
      <c r="O30" s="250"/>
      <c r="P30" s="250"/>
      <c r="Q30" s="26"/>
      <c r="R30" s="26"/>
      <c r="S30" s="26"/>
      <c r="T30" s="26"/>
      <c r="U30" s="26"/>
      <c r="V30" s="26"/>
      <c r="W30" s="250" t="s">
        <v>29</v>
      </c>
      <c r="X30" s="250"/>
      <c r="Y30" s="250"/>
      <c r="Z30" s="250"/>
      <c r="AA30" s="250"/>
      <c r="AB30" s="250"/>
      <c r="AC30" s="250"/>
      <c r="AD30" s="250"/>
      <c r="AE30" s="250"/>
      <c r="AF30" s="26"/>
      <c r="AG30" s="26"/>
      <c r="AH30" s="26"/>
      <c r="AI30" s="26"/>
      <c r="AJ30" s="26"/>
      <c r="AK30" s="250" t="s">
        <v>30</v>
      </c>
      <c r="AL30" s="250"/>
      <c r="AM30" s="250"/>
      <c r="AN30" s="250"/>
      <c r="AO30" s="250"/>
      <c r="AP30" s="26"/>
      <c r="AQ30" s="26"/>
      <c r="AR30" s="27"/>
      <c r="BE30" s="26"/>
    </row>
    <row r="31" spans="1:71" s="3" customFormat="1" ht="14.45" customHeight="1">
      <c r="B31" s="31"/>
      <c r="D31" s="23" t="s">
        <v>31</v>
      </c>
      <c r="F31" s="23" t="s">
        <v>32</v>
      </c>
      <c r="L31" s="240">
        <v>0.2</v>
      </c>
      <c r="M31" s="239"/>
      <c r="N31" s="239"/>
      <c r="O31" s="239"/>
      <c r="P31" s="239"/>
      <c r="W31" s="238">
        <f>ROUND(AZ96, 2)</f>
        <v>0</v>
      </c>
      <c r="X31" s="239"/>
      <c r="Y31" s="239"/>
      <c r="Z31" s="239"/>
      <c r="AA31" s="239"/>
      <c r="AB31" s="239"/>
      <c r="AC31" s="239"/>
      <c r="AD31" s="239"/>
      <c r="AE31" s="239"/>
      <c r="AK31" s="238">
        <f>ROUND(AV96, 2)</f>
        <v>0</v>
      </c>
      <c r="AL31" s="239"/>
      <c r="AM31" s="239"/>
      <c r="AN31" s="239"/>
      <c r="AO31" s="239"/>
      <c r="AR31" s="31"/>
    </row>
    <row r="32" spans="1:71" s="3" customFormat="1" ht="14.45" customHeight="1">
      <c r="B32" s="31"/>
      <c r="F32" s="23" t="s">
        <v>33</v>
      </c>
      <c r="L32" s="240">
        <v>0.2</v>
      </c>
      <c r="M32" s="239"/>
      <c r="N32" s="239"/>
      <c r="O32" s="239"/>
      <c r="P32" s="239"/>
      <c r="W32" s="238">
        <f>ROUND(BA96,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38">
        <f>ROUND(AW96, 2)</f>
        <v>0</v>
      </c>
      <c r="AL32" s="239"/>
      <c r="AM32" s="239"/>
      <c r="AN32" s="239"/>
      <c r="AO32" s="239"/>
      <c r="AR32" s="31"/>
    </row>
    <row r="33" spans="1:57" s="3" customFormat="1" ht="14.45" hidden="1" customHeight="1">
      <c r="B33" s="31"/>
      <c r="F33" s="23" t="s">
        <v>34</v>
      </c>
      <c r="L33" s="240">
        <v>0.2</v>
      </c>
      <c r="M33" s="239"/>
      <c r="N33" s="239"/>
      <c r="O33" s="239"/>
      <c r="P33" s="239"/>
      <c r="W33" s="238">
        <f>ROUND(BB96,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38">
        <v>0</v>
      </c>
      <c r="AL33" s="239"/>
      <c r="AM33" s="239"/>
      <c r="AN33" s="239"/>
      <c r="AO33" s="239"/>
      <c r="AR33" s="31"/>
    </row>
    <row r="34" spans="1:57" s="3" customFormat="1" ht="14.45" hidden="1" customHeight="1">
      <c r="B34" s="31"/>
      <c r="F34" s="23" t="s">
        <v>35</v>
      </c>
      <c r="L34" s="240">
        <v>0.2</v>
      </c>
      <c r="M34" s="239"/>
      <c r="N34" s="239"/>
      <c r="O34" s="239"/>
      <c r="P34" s="239"/>
      <c r="W34" s="238">
        <f>ROUND(BC96, 2)</f>
        <v>0</v>
      </c>
      <c r="X34" s="239"/>
      <c r="Y34" s="239"/>
      <c r="Z34" s="239"/>
      <c r="AA34" s="239"/>
      <c r="AB34" s="239"/>
      <c r="AC34" s="239"/>
      <c r="AD34" s="239"/>
      <c r="AE34" s="239"/>
      <c r="AK34" s="238">
        <v>0</v>
      </c>
      <c r="AL34" s="239"/>
      <c r="AM34" s="239"/>
      <c r="AN34" s="239"/>
      <c r="AO34" s="239"/>
      <c r="AR34" s="31"/>
    </row>
    <row r="35" spans="1:57" s="3" customFormat="1" ht="14.45" hidden="1" customHeight="1">
      <c r="B35" s="31"/>
      <c r="F35" s="23" t="s">
        <v>36</v>
      </c>
      <c r="L35" s="240">
        <v>0</v>
      </c>
      <c r="M35" s="239"/>
      <c r="N35" s="239"/>
      <c r="O35" s="239"/>
      <c r="P35" s="239"/>
      <c r="W35" s="238">
        <f>ROUND(BD96, 2)</f>
        <v>0</v>
      </c>
      <c r="X35" s="239"/>
      <c r="Y35" s="239"/>
      <c r="Z35" s="239"/>
      <c r="AA35" s="239"/>
      <c r="AB35" s="239"/>
      <c r="AC35" s="239"/>
      <c r="AD35" s="239"/>
      <c r="AE35" s="239"/>
      <c r="AK35" s="238">
        <v>0</v>
      </c>
      <c r="AL35" s="239"/>
      <c r="AM35" s="239"/>
      <c r="AN35" s="239"/>
      <c r="AO35" s="239"/>
      <c r="AR35" s="31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25.9" customHeight="1">
      <c r="A37" s="26"/>
      <c r="B37" s="27"/>
      <c r="C37" s="32"/>
      <c r="D37" s="33" t="s">
        <v>37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 t="s">
        <v>38</v>
      </c>
      <c r="U37" s="34"/>
      <c r="V37" s="34"/>
      <c r="W37" s="34"/>
      <c r="X37" s="241" t="s">
        <v>39</v>
      </c>
      <c r="Y37" s="242"/>
      <c r="Z37" s="242"/>
      <c r="AA37" s="242"/>
      <c r="AB37" s="242"/>
      <c r="AC37" s="34"/>
      <c r="AD37" s="34"/>
      <c r="AE37" s="34"/>
      <c r="AF37" s="34"/>
      <c r="AG37" s="34"/>
      <c r="AH37" s="34"/>
      <c r="AI37" s="34"/>
      <c r="AJ37" s="34"/>
      <c r="AK37" s="243">
        <f>SUM(AK28:AK35)</f>
        <v>0</v>
      </c>
      <c r="AL37" s="242"/>
      <c r="AM37" s="242"/>
      <c r="AN37" s="242"/>
      <c r="AO37" s="244"/>
      <c r="AP37" s="32"/>
      <c r="AQ37" s="32"/>
      <c r="AR37" s="27"/>
      <c r="BE37" s="26"/>
    </row>
    <row r="38" spans="1:57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7"/>
      <c r="BE38" s="26"/>
    </row>
    <row r="39" spans="1:57" s="2" customFormat="1" ht="14.45" customHeight="1">
      <c r="A39" s="26"/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7"/>
      <c r="BE39" s="26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1" customFormat="1" ht="14.45" customHeight="1">
      <c r="B49" s="17"/>
      <c r="AR49" s="17"/>
    </row>
    <row r="50" spans="1:57" s="1" customFormat="1" ht="14.45" customHeight="1">
      <c r="B50" s="17"/>
      <c r="AR50" s="17"/>
    </row>
    <row r="51" spans="1:57" s="2" customFormat="1" ht="14.45" customHeight="1">
      <c r="B51" s="36"/>
      <c r="D51" s="37" t="s">
        <v>40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7" t="s">
        <v>41</v>
      </c>
      <c r="AI51" s="38"/>
      <c r="AJ51" s="38"/>
      <c r="AK51" s="38"/>
      <c r="AL51" s="38"/>
      <c r="AM51" s="38"/>
      <c r="AN51" s="38"/>
      <c r="AO51" s="38"/>
      <c r="AR51" s="36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>
      <c r="B60" s="17"/>
      <c r="AR60" s="17"/>
    </row>
    <row r="61" spans="1:57">
      <c r="B61" s="17"/>
      <c r="AR61" s="17"/>
    </row>
    <row r="62" spans="1:57" s="2" customFormat="1" ht="12.75">
      <c r="A62" s="26"/>
      <c r="B62" s="27"/>
      <c r="C62" s="26"/>
      <c r="D62" s="39" t="s">
        <v>42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9" t="s">
        <v>43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 t="s">
        <v>42</v>
      </c>
      <c r="AI62" s="29"/>
      <c r="AJ62" s="29"/>
      <c r="AK62" s="29"/>
      <c r="AL62" s="29"/>
      <c r="AM62" s="39" t="s">
        <v>43</v>
      </c>
      <c r="AN62" s="29"/>
      <c r="AO62" s="29"/>
      <c r="AP62" s="26"/>
      <c r="AQ62" s="26"/>
      <c r="AR62" s="27"/>
      <c r="BE62" s="26"/>
    </row>
    <row r="63" spans="1:57">
      <c r="B63" s="17"/>
      <c r="AR63" s="17"/>
    </row>
    <row r="64" spans="1:57">
      <c r="B64" s="17"/>
      <c r="AR64" s="17"/>
    </row>
    <row r="65" spans="1:57">
      <c r="B65" s="17"/>
      <c r="AR65" s="17"/>
    </row>
    <row r="66" spans="1:57" s="2" customFormat="1" ht="12.75">
      <c r="A66" s="26"/>
      <c r="B66" s="27"/>
      <c r="C66" s="26"/>
      <c r="D66" s="37" t="s">
        <v>44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37" t="s">
        <v>45</v>
      </c>
      <c r="AI66" s="40"/>
      <c r="AJ66" s="40"/>
      <c r="AK66" s="40"/>
      <c r="AL66" s="40"/>
      <c r="AM66" s="40"/>
      <c r="AN66" s="40"/>
      <c r="AO66" s="40"/>
      <c r="AP66" s="26"/>
      <c r="AQ66" s="26"/>
      <c r="AR66" s="27"/>
      <c r="BE66" s="26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>
      <c r="B75" s="17"/>
      <c r="AR75" s="17"/>
    </row>
    <row r="76" spans="1:57">
      <c r="B76" s="17"/>
      <c r="AR76" s="17"/>
    </row>
    <row r="77" spans="1:57" s="2" customFormat="1" ht="12.75">
      <c r="A77" s="26"/>
      <c r="B77" s="27"/>
      <c r="C77" s="26"/>
      <c r="D77" s="39" t="s">
        <v>42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9" t="s">
        <v>43</v>
      </c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39" t="s">
        <v>42</v>
      </c>
      <c r="AI77" s="29"/>
      <c r="AJ77" s="29"/>
      <c r="AK77" s="29"/>
      <c r="AL77" s="29"/>
      <c r="AM77" s="39" t="s">
        <v>43</v>
      </c>
      <c r="AN77" s="29"/>
      <c r="AO77" s="29"/>
      <c r="AP77" s="26"/>
      <c r="AQ77" s="26"/>
      <c r="AR77" s="27"/>
      <c r="BE77" s="26"/>
    </row>
    <row r="78" spans="1:57" s="2" customFormat="1">
      <c r="A78" s="26"/>
      <c r="B78" s="27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7"/>
      <c r="BE78" s="26"/>
    </row>
    <row r="79" spans="1:57" s="2" customFormat="1" ht="6.95" customHeight="1">
      <c r="A79" s="26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27"/>
      <c r="BE79" s="26"/>
    </row>
    <row r="83" spans="1:90" s="2" customFormat="1" ht="6.95" customHeight="1">
      <c r="A83" s="26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27"/>
      <c r="BE83" s="26"/>
    </row>
    <row r="84" spans="1:90" s="2" customFormat="1" ht="24.95" customHeight="1">
      <c r="A84" s="26"/>
      <c r="B84" s="27"/>
      <c r="C84" s="18" t="s">
        <v>46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7"/>
      <c r="BE84" s="26"/>
    </row>
    <row r="85" spans="1:90" s="2" customFormat="1" ht="6.95" customHeight="1">
      <c r="A85" s="26"/>
      <c r="B85" s="27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7"/>
      <c r="BE85" s="26"/>
    </row>
    <row r="86" spans="1:90" s="4" customFormat="1" ht="12" customHeight="1">
      <c r="B86" s="45"/>
      <c r="C86" s="23" t="s">
        <v>10</v>
      </c>
      <c r="L86" s="4" t="str">
        <f>K5</f>
        <v>2020_05</v>
      </c>
      <c r="AR86" s="45"/>
    </row>
    <row r="87" spans="1:90" s="5" customFormat="1" ht="36.950000000000003" customHeight="1">
      <c r="B87" s="46"/>
      <c r="C87" s="47" t="s">
        <v>11</v>
      </c>
      <c r="L87" s="229" t="str">
        <f>K6</f>
        <v>V Ľubotíne bezpečnejšie</v>
      </c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R87" s="4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2" customHeight="1">
      <c r="A89" s="26"/>
      <c r="B89" s="27"/>
      <c r="C89" s="23" t="s">
        <v>15</v>
      </c>
      <c r="D89" s="26"/>
      <c r="E89" s="26"/>
      <c r="F89" s="26"/>
      <c r="G89" s="26"/>
      <c r="H89" s="26"/>
      <c r="I89" s="26"/>
      <c r="J89" s="26"/>
      <c r="K89" s="26"/>
      <c r="L89" s="48" t="str">
        <f>IF(K8="","",K8)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17</v>
      </c>
      <c r="AJ89" s="26"/>
      <c r="AK89" s="26"/>
      <c r="AL89" s="26"/>
      <c r="AM89" s="231" t="str">
        <f>IF(AN8= "","",AN8)</f>
        <v/>
      </c>
      <c r="AN89" s="231"/>
      <c r="AO89" s="26"/>
      <c r="AP89" s="26"/>
      <c r="AQ89" s="26"/>
      <c r="AR89" s="27"/>
      <c r="BE89" s="26"/>
    </row>
    <row r="90" spans="1:9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7"/>
      <c r="BE90" s="26"/>
    </row>
    <row r="91" spans="1:90" s="2" customFormat="1" ht="15.2" customHeight="1">
      <c r="A91" s="26"/>
      <c r="B91" s="27"/>
      <c r="C91" s="23" t="s">
        <v>18</v>
      </c>
      <c r="D91" s="26"/>
      <c r="E91" s="26"/>
      <c r="F91" s="26"/>
      <c r="G91" s="26"/>
      <c r="H91" s="26"/>
      <c r="I91" s="26"/>
      <c r="J91" s="26"/>
      <c r="K91" s="26"/>
      <c r="L91" s="4" t="str">
        <f>IF(E11= "","",E11)</f>
        <v xml:space="preserve"> 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3" t="s">
        <v>22</v>
      </c>
      <c r="AJ91" s="26"/>
      <c r="AK91" s="26"/>
      <c r="AL91" s="26"/>
      <c r="AM91" s="232" t="str">
        <f>IF(E18="","",E18)</f>
        <v xml:space="preserve"> </v>
      </c>
      <c r="AN91" s="233"/>
      <c r="AO91" s="233"/>
      <c r="AP91" s="233"/>
      <c r="AQ91" s="26"/>
      <c r="AR91" s="27"/>
      <c r="AS91" s="234" t="s">
        <v>47</v>
      </c>
      <c r="AT91" s="235"/>
      <c r="AU91" s="50"/>
      <c r="AV91" s="50"/>
      <c r="AW91" s="50"/>
      <c r="AX91" s="50"/>
      <c r="AY91" s="50"/>
      <c r="AZ91" s="50"/>
      <c r="BA91" s="50"/>
      <c r="BB91" s="50"/>
      <c r="BC91" s="50"/>
      <c r="BD91" s="51"/>
      <c r="BE91" s="26"/>
    </row>
    <row r="92" spans="1:90" s="2" customFormat="1" ht="15.2" customHeight="1">
      <c r="A92" s="26"/>
      <c r="B92" s="27"/>
      <c r="C92" s="23" t="s">
        <v>21</v>
      </c>
      <c r="D92" s="26"/>
      <c r="E92" s="26"/>
      <c r="F92" s="26"/>
      <c r="G92" s="26"/>
      <c r="H92" s="26"/>
      <c r="I92" s="26"/>
      <c r="J92" s="26"/>
      <c r="K92" s="26"/>
      <c r="L92" s="4" t="str">
        <f>IF(E14="","",E14)</f>
        <v xml:space="preserve"> 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3" t="s">
        <v>25</v>
      </c>
      <c r="AJ92" s="26"/>
      <c r="AK92" s="26"/>
      <c r="AL92" s="26"/>
      <c r="AM92" s="232" t="str">
        <f>IF(E22="","",E22)</f>
        <v xml:space="preserve"> </v>
      </c>
      <c r="AN92" s="233"/>
      <c r="AO92" s="233"/>
      <c r="AP92" s="233"/>
      <c r="AQ92" s="26"/>
      <c r="AR92" s="27"/>
      <c r="AS92" s="236"/>
      <c r="AT92" s="237"/>
      <c r="AU92" s="52"/>
      <c r="AV92" s="52"/>
      <c r="AW92" s="52"/>
      <c r="AX92" s="52"/>
      <c r="AY92" s="52"/>
      <c r="AZ92" s="52"/>
      <c r="BA92" s="52"/>
      <c r="BB92" s="52"/>
      <c r="BC92" s="52"/>
      <c r="BD92" s="53"/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236"/>
      <c r="AT93" s="237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26"/>
    </row>
    <row r="94" spans="1:90" s="2" customFormat="1" ht="29.25" customHeight="1">
      <c r="A94" s="26"/>
      <c r="B94" s="27"/>
      <c r="C94" s="224" t="s">
        <v>48</v>
      </c>
      <c r="D94" s="225"/>
      <c r="E94" s="225"/>
      <c r="F94" s="225"/>
      <c r="G94" s="225"/>
      <c r="H94" s="54"/>
      <c r="I94" s="226" t="s">
        <v>49</v>
      </c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7" t="s">
        <v>50</v>
      </c>
      <c r="AH94" s="225"/>
      <c r="AI94" s="225"/>
      <c r="AJ94" s="225"/>
      <c r="AK94" s="225"/>
      <c r="AL94" s="225"/>
      <c r="AM94" s="225"/>
      <c r="AN94" s="226" t="s">
        <v>51</v>
      </c>
      <c r="AO94" s="225"/>
      <c r="AP94" s="228"/>
      <c r="AQ94" s="55" t="s">
        <v>52</v>
      </c>
      <c r="AR94" s="27"/>
      <c r="AS94" s="56" t="s">
        <v>53</v>
      </c>
      <c r="AT94" s="57" t="s">
        <v>54</v>
      </c>
      <c r="AU94" s="57" t="s">
        <v>55</v>
      </c>
      <c r="AV94" s="57" t="s">
        <v>56</v>
      </c>
      <c r="AW94" s="57" t="s">
        <v>57</v>
      </c>
      <c r="AX94" s="57" t="s">
        <v>58</v>
      </c>
      <c r="AY94" s="57" t="s">
        <v>59</v>
      </c>
      <c r="AZ94" s="57" t="s">
        <v>60</v>
      </c>
      <c r="BA94" s="57" t="s">
        <v>61</v>
      </c>
      <c r="BB94" s="57" t="s">
        <v>62</v>
      </c>
      <c r="BC94" s="57" t="s">
        <v>63</v>
      </c>
      <c r="BD94" s="58" t="s">
        <v>64</v>
      </c>
      <c r="BE94" s="26"/>
    </row>
    <row r="95" spans="1:90" s="2" customFormat="1" ht="10.9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7"/>
      <c r="AS95" s="59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1"/>
      <c r="BE95" s="26"/>
    </row>
    <row r="96" spans="1:90" s="6" customFormat="1" ht="32.450000000000003" customHeight="1">
      <c r="B96" s="62"/>
      <c r="C96" s="63" t="s">
        <v>65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222">
        <f>SUM(AG97:AM99)</f>
        <v>0</v>
      </c>
      <c r="AH96" s="222"/>
      <c r="AI96" s="222"/>
      <c r="AJ96" s="222"/>
      <c r="AK96" s="222"/>
      <c r="AL96" s="222"/>
      <c r="AM96" s="222"/>
      <c r="AN96" s="223">
        <f>SUM(AG96,AT96)</f>
        <v>0</v>
      </c>
      <c r="AO96" s="223"/>
      <c r="AP96" s="223"/>
      <c r="AQ96" s="66" t="s">
        <v>1</v>
      </c>
      <c r="AR96" s="62"/>
      <c r="AS96" s="67">
        <f>ROUND(SUM(AS97:AS98),2)</f>
        <v>0</v>
      </c>
      <c r="AT96" s="68">
        <f>ROUND(SUM(AV96:AW96),2)</f>
        <v>0</v>
      </c>
      <c r="AU96" s="69">
        <f>ROUND(SUM(AU97:AU98),5)</f>
        <v>108.57218</v>
      </c>
      <c r="AV96" s="68">
        <f>ROUND(AZ96*L31,2)</f>
        <v>0</v>
      </c>
      <c r="AW96" s="68">
        <f>ROUND(BA96*L32,2)</f>
        <v>0</v>
      </c>
      <c r="AX96" s="68">
        <f>ROUND(BB96*L31,2)</f>
        <v>0</v>
      </c>
      <c r="AY96" s="68">
        <f>ROUND(BC96*L32,2)</f>
        <v>0</v>
      </c>
      <c r="AZ96" s="68">
        <f>ROUND(SUM(AZ97:AZ98),2)</f>
        <v>0</v>
      </c>
      <c r="BA96" s="68">
        <f>ROUND(SUM(BA97:BA98),2)</f>
        <v>0</v>
      </c>
      <c r="BB96" s="68">
        <f>ROUND(SUM(BB97:BB98),2)</f>
        <v>0</v>
      </c>
      <c r="BC96" s="68">
        <f>ROUND(SUM(BC97:BC98),2)</f>
        <v>0</v>
      </c>
      <c r="BD96" s="70">
        <f>ROUND(SUM(BD97:BD98),2)</f>
        <v>0</v>
      </c>
      <c r="BS96" s="71" t="s">
        <v>66</v>
      </c>
      <c r="BT96" s="71" t="s">
        <v>67</v>
      </c>
      <c r="BU96" s="72" t="s">
        <v>68</v>
      </c>
      <c r="BV96" s="71" t="s">
        <v>69</v>
      </c>
      <c r="BW96" s="71" t="s">
        <v>4</v>
      </c>
      <c r="BX96" s="71" t="s">
        <v>70</v>
      </c>
      <c r="CL96" s="71" t="s">
        <v>1</v>
      </c>
    </row>
    <row r="97" spans="1:91" s="7" customFormat="1" ht="16.5" customHeight="1">
      <c r="A97" s="73" t="s">
        <v>71</v>
      </c>
      <c r="B97" s="74"/>
      <c r="C97" s="75"/>
      <c r="D97" s="218" t="s">
        <v>72</v>
      </c>
      <c r="E97" s="218"/>
      <c r="F97" s="218"/>
      <c r="G97" s="218"/>
      <c r="H97" s="218"/>
      <c r="I97" s="76"/>
      <c r="J97" s="218" t="s">
        <v>73</v>
      </c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20">
        <f>'01 - Nasvetlenie priechodu 1'!J30</f>
        <v>0</v>
      </c>
      <c r="AH97" s="221"/>
      <c r="AI97" s="221"/>
      <c r="AJ97" s="221"/>
      <c r="AK97" s="221"/>
      <c r="AL97" s="221"/>
      <c r="AM97" s="221"/>
      <c r="AN97" s="220">
        <f>SUM(AG97,AT97)</f>
        <v>0</v>
      </c>
      <c r="AO97" s="221"/>
      <c r="AP97" s="221"/>
      <c r="AQ97" s="77" t="s">
        <v>74</v>
      </c>
      <c r="AR97" s="74"/>
      <c r="AS97" s="78">
        <v>0</v>
      </c>
      <c r="AT97" s="79">
        <f>ROUND(SUM(AV97:AW97),2)</f>
        <v>0</v>
      </c>
      <c r="AU97" s="80">
        <f>'01 - Nasvetlenie priechodu 1'!P122</f>
        <v>53.499339999999989</v>
      </c>
      <c r="AV97" s="79">
        <f>'01 - Nasvetlenie priechodu 1'!J33</f>
        <v>0</v>
      </c>
      <c r="AW97" s="79">
        <f>'01 - Nasvetlenie priechodu 1'!J34</f>
        <v>0</v>
      </c>
      <c r="AX97" s="79">
        <f>'01 - Nasvetlenie priechodu 1'!J35</f>
        <v>0</v>
      </c>
      <c r="AY97" s="79">
        <f>'01 - Nasvetlenie priechodu 1'!J36</f>
        <v>0</v>
      </c>
      <c r="AZ97" s="79">
        <f>'01 - Nasvetlenie priechodu 1'!F33</f>
        <v>0</v>
      </c>
      <c r="BA97" s="79">
        <f>'01 - Nasvetlenie priechodu 1'!F34</f>
        <v>0</v>
      </c>
      <c r="BB97" s="79">
        <f>'01 - Nasvetlenie priechodu 1'!F35</f>
        <v>0</v>
      </c>
      <c r="BC97" s="79">
        <f>'01 - Nasvetlenie priechodu 1'!F36</f>
        <v>0</v>
      </c>
      <c r="BD97" s="81">
        <f>'01 - Nasvetlenie priechodu 1'!F37</f>
        <v>0</v>
      </c>
      <c r="BT97" s="82" t="s">
        <v>75</v>
      </c>
      <c r="BV97" s="82" t="s">
        <v>69</v>
      </c>
      <c r="BW97" s="82" t="s">
        <v>76</v>
      </c>
      <c r="BX97" s="82" t="s">
        <v>4</v>
      </c>
      <c r="CL97" s="82" t="s">
        <v>1</v>
      </c>
      <c r="CM97" s="82" t="s">
        <v>67</v>
      </c>
    </row>
    <row r="98" spans="1:91" s="7" customFormat="1" ht="16.5" customHeight="1">
      <c r="A98" s="73" t="s">
        <v>71</v>
      </c>
      <c r="B98" s="74"/>
      <c r="C98" s="75"/>
      <c r="D98" s="218" t="s">
        <v>77</v>
      </c>
      <c r="E98" s="218"/>
      <c r="F98" s="218"/>
      <c r="G98" s="218"/>
      <c r="H98" s="218"/>
      <c r="I98" s="76"/>
      <c r="J98" s="218" t="s">
        <v>78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20">
        <f>'02 - Nasvetlenie priechodu 2'!J30</f>
        <v>0</v>
      </c>
      <c r="AH98" s="221"/>
      <c r="AI98" s="221"/>
      <c r="AJ98" s="221"/>
      <c r="AK98" s="221"/>
      <c r="AL98" s="221"/>
      <c r="AM98" s="221"/>
      <c r="AN98" s="220">
        <f>SUM(AG98,AT98)</f>
        <v>0</v>
      </c>
      <c r="AO98" s="221"/>
      <c r="AP98" s="221"/>
      <c r="AQ98" s="77" t="s">
        <v>74</v>
      </c>
      <c r="AR98" s="74"/>
      <c r="AS98" s="83">
        <v>0</v>
      </c>
      <c r="AT98" s="84">
        <f>ROUND(SUM(AV98:AW98),2)</f>
        <v>0</v>
      </c>
      <c r="AU98" s="85">
        <f>'02 - Nasvetlenie priechodu 2'!P122</f>
        <v>55.072839999999999</v>
      </c>
      <c r="AV98" s="84">
        <f>'02 - Nasvetlenie priechodu 2'!J33</f>
        <v>0</v>
      </c>
      <c r="AW98" s="84">
        <f>'02 - Nasvetlenie priechodu 2'!J34</f>
        <v>0</v>
      </c>
      <c r="AX98" s="84">
        <f>'02 - Nasvetlenie priechodu 2'!J35</f>
        <v>0</v>
      </c>
      <c r="AY98" s="84">
        <f>'02 - Nasvetlenie priechodu 2'!J36</f>
        <v>0</v>
      </c>
      <c r="AZ98" s="84">
        <f>'02 - Nasvetlenie priechodu 2'!F33</f>
        <v>0</v>
      </c>
      <c r="BA98" s="84">
        <f>'02 - Nasvetlenie priechodu 2'!F34</f>
        <v>0</v>
      </c>
      <c r="BB98" s="84">
        <f>'02 - Nasvetlenie priechodu 2'!F35</f>
        <v>0</v>
      </c>
      <c r="BC98" s="84">
        <f>'02 - Nasvetlenie priechodu 2'!F36</f>
        <v>0</v>
      </c>
      <c r="BD98" s="86">
        <f>'02 - Nasvetlenie priechodu 2'!F37</f>
        <v>0</v>
      </c>
      <c r="BT98" s="82" t="s">
        <v>75</v>
      </c>
      <c r="BV98" s="82" t="s">
        <v>69</v>
      </c>
      <c r="BW98" s="82" t="s">
        <v>79</v>
      </c>
      <c r="BX98" s="82" t="s">
        <v>4</v>
      </c>
      <c r="CL98" s="82" t="s">
        <v>1</v>
      </c>
      <c r="CM98" s="82" t="s">
        <v>67</v>
      </c>
    </row>
    <row r="99" spans="1:91" s="7" customFormat="1" ht="16.5" customHeight="1">
      <c r="A99" s="73" t="s">
        <v>71</v>
      </c>
      <c r="B99" s="74"/>
      <c r="C99" s="75"/>
      <c r="D99" s="218" t="s">
        <v>500</v>
      </c>
      <c r="E99" s="218"/>
      <c r="F99" s="218"/>
      <c r="G99" s="218"/>
      <c r="H99" s="218"/>
      <c r="I99" s="76"/>
      <c r="J99" s="219" t="s">
        <v>12</v>
      </c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20">
        <f>'03 - Trvalé dopravné značenie'!G68</f>
        <v>0</v>
      </c>
      <c r="AH99" s="221"/>
      <c r="AI99" s="221"/>
      <c r="AJ99" s="221"/>
      <c r="AK99" s="221"/>
      <c r="AL99" s="221"/>
      <c r="AM99" s="221"/>
      <c r="AN99" s="220">
        <f>SUM(AG99,AT99)</f>
        <v>0</v>
      </c>
      <c r="AO99" s="221"/>
      <c r="AP99" s="221"/>
      <c r="AQ99" s="77"/>
      <c r="AR99" s="74"/>
      <c r="AS99" s="79"/>
      <c r="AT99" s="79"/>
      <c r="AU99" s="80"/>
      <c r="AV99" s="79"/>
      <c r="AW99" s="79"/>
      <c r="AX99" s="79"/>
      <c r="AY99" s="79"/>
      <c r="AZ99" s="79"/>
      <c r="BA99" s="79"/>
      <c r="BB99" s="79"/>
      <c r="BC99" s="79"/>
      <c r="BD99" s="79"/>
      <c r="BT99" s="82"/>
      <c r="BV99" s="82"/>
      <c r="BW99" s="82"/>
      <c r="BX99" s="82"/>
      <c r="CL99" s="82"/>
      <c r="CM99" s="82"/>
    </row>
    <row r="100" spans="1:91" s="2" customFormat="1" ht="30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91" s="2" customFormat="1" ht="6.95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27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</sheetData>
  <mergeCells count="48">
    <mergeCell ref="K5:AO5"/>
    <mergeCell ref="K6:AO6"/>
    <mergeCell ref="E25:AN25"/>
    <mergeCell ref="AK28:AO28"/>
    <mergeCell ref="L30:P30"/>
    <mergeCell ref="W30:AE30"/>
    <mergeCell ref="AK30:AO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AS91:AT93"/>
    <mergeCell ref="AM92:AP92"/>
    <mergeCell ref="W35:AE35"/>
    <mergeCell ref="AK35:AO35"/>
    <mergeCell ref="L35:P35"/>
    <mergeCell ref="X37:AB37"/>
    <mergeCell ref="AK37:AO37"/>
    <mergeCell ref="AG97:AM97"/>
    <mergeCell ref="D97:H97"/>
    <mergeCell ref="J97:AF97"/>
    <mergeCell ref="L87:AO87"/>
    <mergeCell ref="AM89:AN89"/>
    <mergeCell ref="AM91:AP91"/>
    <mergeCell ref="AR2:BE2"/>
    <mergeCell ref="D99:H99"/>
    <mergeCell ref="J99:AF99"/>
    <mergeCell ref="AG99:AM99"/>
    <mergeCell ref="AN99:AP99"/>
    <mergeCell ref="AN98:AP98"/>
    <mergeCell ref="AG98:AM98"/>
    <mergeCell ref="D98:H98"/>
    <mergeCell ref="J98:AF98"/>
    <mergeCell ref="AG96:AM96"/>
    <mergeCell ref="AN96:AP96"/>
    <mergeCell ref="C94:G94"/>
    <mergeCell ref="I94:AF94"/>
    <mergeCell ref="AG94:AM94"/>
    <mergeCell ref="AN94:AP94"/>
    <mergeCell ref="AN97:AP97"/>
  </mergeCells>
  <hyperlinks>
    <hyperlink ref="A97" location="'01 - Nasvetlenie priechodu 1'!C2" display="/"/>
    <hyperlink ref="A98" location="'02 - Nasvetlenie priechodu 2'!C2" display="/"/>
    <hyperlink ref="A99" location="'03 - Trvalé dopravné značenie'!A1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8"/>
  <sheetViews>
    <sheetView showGridLines="0" workbookViewId="0">
      <selection activeCell="F14" sqref="F14:F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76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80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52" t="str">
        <f>'Rekapitulácia stavby'!K6</f>
        <v>V Ľubotíne bezpečnejšie</v>
      </c>
      <c r="F7" s="253"/>
      <c r="G7" s="253"/>
      <c r="H7" s="253"/>
      <c r="L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29" t="s">
        <v>82</v>
      </c>
      <c r="F9" s="251"/>
      <c r="G9" s="251"/>
      <c r="H9" s="25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20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4" t="s">
        <v>512</v>
      </c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14" t="s">
        <v>513</v>
      </c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45" t="str">
        <f>'Rekapitulácia stavby'!E14</f>
        <v xml:space="preserve"> </v>
      </c>
      <c r="F18" s="245"/>
      <c r="G18" s="245"/>
      <c r="H18" s="245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14" t="s">
        <v>508</v>
      </c>
      <c r="G20" s="26"/>
      <c r="H20" s="26"/>
      <c r="I20" s="23" t="s">
        <v>19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16</v>
      </c>
      <c r="F21" s="214" t="s">
        <v>510</v>
      </c>
      <c r="G21" s="26"/>
      <c r="H21" s="26"/>
      <c r="I21" s="23" t="s">
        <v>20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stavby'!AN21="","",'Rekapitulácia stavby'!AN21)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stavby'!E22="","",'Rekapitulácia stavby'!E22)</f>
        <v xml:space="preserve"> </v>
      </c>
      <c r="F24" s="26"/>
      <c r="G24" s="26"/>
      <c r="H24" s="26"/>
      <c r="I24" s="23" t="s">
        <v>20</v>
      </c>
      <c r="J24" s="21" t="str">
        <f>IF('Rekapitulácia stavby'!AN22="","",'Rekapitulácia stavby'!AN22)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47" t="s">
        <v>1</v>
      </c>
      <c r="F27" s="247"/>
      <c r="G27" s="247"/>
      <c r="H27" s="247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31</v>
      </c>
      <c r="E33" s="23" t="s">
        <v>32</v>
      </c>
      <c r="F33" s="94">
        <f>ROUND((SUM(BE122:BE177)),  2)</f>
        <v>0</v>
      </c>
      <c r="G33" s="26"/>
      <c r="H33" s="26"/>
      <c r="I33" s="95">
        <v>0.2</v>
      </c>
      <c r="J33" s="94">
        <f>ROUND(((SUM(BE122:BE177))*I33),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33</v>
      </c>
      <c r="F34" s="94">
        <f>ROUND((SUM(BF122:BF177)),  2)</f>
        <v>0</v>
      </c>
      <c r="G34" s="26"/>
      <c r="H34" s="26"/>
      <c r="I34" s="95">
        <v>0.2</v>
      </c>
      <c r="J34" s="94">
        <f>ROUND(((SUM(BF122:BF177))*I34),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ROUND((SUM(BG122:BG177)),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ROUND((SUM(BH122:BH177)),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ROUND((SUM(BI122:BI177)),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52" t="str">
        <f>E7</f>
        <v>V Ľubotíne bezpečnejšie</v>
      </c>
      <c r="F85" s="253"/>
      <c r="G85" s="253"/>
      <c r="H85" s="25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29" t="str">
        <f>E9</f>
        <v>01 - Nasvetlenie priechodu 1</v>
      </c>
      <c r="F87" s="251"/>
      <c r="G87" s="251"/>
      <c r="H87" s="25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84</v>
      </c>
      <c r="D94" s="96"/>
      <c r="E94" s="96"/>
      <c r="F94" s="96"/>
      <c r="G94" s="96"/>
      <c r="H94" s="96"/>
      <c r="I94" s="96"/>
      <c r="J94" s="105" t="s">
        <v>85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86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87</v>
      </c>
    </row>
    <row r="97" spans="1:31" s="9" customFormat="1" ht="24.95" customHeight="1">
      <c r="B97" s="107"/>
      <c r="D97" s="108" t="s">
        <v>88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0" customFormat="1" ht="19.899999999999999" customHeight="1">
      <c r="B98" s="111"/>
      <c r="D98" s="112" t="s">
        <v>89</v>
      </c>
      <c r="E98" s="113"/>
      <c r="F98" s="113"/>
      <c r="G98" s="113"/>
      <c r="H98" s="113"/>
      <c r="I98" s="113"/>
      <c r="J98" s="114">
        <f>J124</f>
        <v>0</v>
      </c>
      <c r="L98" s="111"/>
    </row>
    <row r="99" spans="1:31" s="9" customFormat="1" ht="24.95" customHeight="1">
      <c r="B99" s="107"/>
      <c r="D99" s="108" t="s">
        <v>90</v>
      </c>
      <c r="E99" s="109"/>
      <c r="F99" s="109"/>
      <c r="G99" s="109"/>
      <c r="H99" s="109"/>
      <c r="I99" s="109"/>
      <c r="J99" s="110">
        <f>J128</f>
        <v>0</v>
      </c>
      <c r="L99" s="107"/>
    </row>
    <row r="100" spans="1:31" s="10" customFormat="1" ht="19.899999999999999" customHeight="1">
      <c r="B100" s="111"/>
      <c r="D100" s="112" t="s">
        <v>91</v>
      </c>
      <c r="E100" s="113"/>
      <c r="F100" s="113"/>
      <c r="G100" s="113"/>
      <c r="H100" s="113"/>
      <c r="I100" s="113"/>
      <c r="J100" s="114">
        <f>J129</f>
        <v>0</v>
      </c>
      <c r="L100" s="111"/>
    </row>
    <row r="101" spans="1:31" s="10" customFormat="1" ht="19.899999999999999" customHeight="1">
      <c r="B101" s="111"/>
      <c r="D101" s="112" t="s">
        <v>92</v>
      </c>
      <c r="E101" s="113"/>
      <c r="F101" s="113"/>
      <c r="G101" s="113"/>
      <c r="H101" s="113"/>
      <c r="I101" s="113"/>
      <c r="J101" s="114">
        <f>J165</f>
        <v>0</v>
      </c>
      <c r="L101" s="111"/>
    </row>
    <row r="102" spans="1:31" s="9" customFormat="1" ht="24.95" customHeight="1">
      <c r="B102" s="107"/>
      <c r="D102" s="108" t="s">
        <v>93</v>
      </c>
      <c r="E102" s="109"/>
      <c r="F102" s="109"/>
      <c r="G102" s="109"/>
      <c r="H102" s="109"/>
      <c r="I102" s="109"/>
      <c r="J102" s="110">
        <f>J172</f>
        <v>0</v>
      </c>
      <c r="L102" s="10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207" t="s">
        <v>94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11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52" t="str">
        <f>E7</f>
        <v>V Ľubotíne bezpečnejšie</v>
      </c>
      <c r="F112" s="253"/>
      <c r="G112" s="253"/>
      <c r="H112" s="253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29" t="str">
        <f>E9</f>
        <v>01 - Nasvetlenie priechodu 1</v>
      </c>
      <c r="F114" s="251"/>
      <c r="G114" s="251"/>
      <c r="H114" s="25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15</v>
      </c>
      <c r="D116" s="26"/>
      <c r="E116" s="26"/>
      <c r="F116" s="21" t="str">
        <f>F12</f>
        <v xml:space="preserve"> </v>
      </c>
      <c r="G116" s="26"/>
      <c r="H116" s="26"/>
      <c r="I116" s="23" t="s">
        <v>17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18</v>
      </c>
      <c r="D118" s="26"/>
      <c r="E118" s="26"/>
      <c r="F118" s="21" t="str">
        <f>E15</f>
        <v xml:space="preserve"> </v>
      </c>
      <c r="G118" s="26"/>
      <c r="H118" s="26"/>
      <c r="I118" s="23" t="s">
        <v>22</v>
      </c>
      <c r="J118" s="24" t="str">
        <f>E21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25</v>
      </c>
      <c r="J119" s="24" t="str">
        <f>E24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5"/>
      <c r="B121" s="116"/>
      <c r="C121" s="117" t="s">
        <v>95</v>
      </c>
      <c r="D121" s="118" t="s">
        <v>52</v>
      </c>
      <c r="E121" s="118" t="s">
        <v>48</v>
      </c>
      <c r="F121" s="118" t="s">
        <v>49</v>
      </c>
      <c r="G121" s="118" t="s">
        <v>96</v>
      </c>
      <c r="H121" s="118" t="s">
        <v>97</v>
      </c>
      <c r="I121" s="118" t="s">
        <v>98</v>
      </c>
      <c r="J121" s="119" t="s">
        <v>85</v>
      </c>
      <c r="K121" s="120" t="s">
        <v>99</v>
      </c>
      <c r="L121" s="121"/>
      <c r="M121" s="56" t="s">
        <v>1</v>
      </c>
      <c r="N121" s="57" t="s">
        <v>31</v>
      </c>
      <c r="O121" s="57" t="s">
        <v>100</v>
      </c>
      <c r="P121" s="57" t="s">
        <v>101</v>
      </c>
      <c r="Q121" s="57" t="s">
        <v>102</v>
      </c>
      <c r="R121" s="57" t="s">
        <v>103</v>
      </c>
      <c r="S121" s="57" t="s">
        <v>104</v>
      </c>
      <c r="T121" s="58" t="s">
        <v>105</v>
      </c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65" s="2" customFormat="1" ht="22.9" customHeight="1">
      <c r="A122" s="26"/>
      <c r="B122" s="27"/>
      <c r="C122" s="63" t="s">
        <v>86</v>
      </c>
      <c r="D122" s="26"/>
      <c r="E122" s="26"/>
      <c r="F122" s="26"/>
      <c r="G122" s="26"/>
      <c r="H122" s="26"/>
      <c r="I122" s="26"/>
      <c r="J122" s="122">
        <f>BK122</f>
        <v>0</v>
      </c>
      <c r="K122" s="26"/>
      <c r="L122" s="27"/>
      <c r="M122" s="59"/>
      <c r="N122" s="50"/>
      <c r="O122" s="60"/>
      <c r="P122" s="123">
        <f>P123+P128+P172</f>
        <v>53.499339999999989</v>
      </c>
      <c r="Q122" s="60"/>
      <c r="R122" s="123">
        <f>R123+R128+R172</f>
        <v>9.6238557619546228</v>
      </c>
      <c r="S122" s="60"/>
      <c r="T122" s="124">
        <f>T123+T128+T172</f>
        <v>9.8000000000000004E-2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66</v>
      </c>
      <c r="AU122" s="14" t="s">
        <v>87</v>
      </c>
      <c r="BK122" s="125">
        <f>BK123+BK128+BK172</f>
        <v>0</v>
      </c>
    </row>
    <row r="123" spans="1:65" s="12" customFormat="1" ht="25.9" customHeight="1">
      <c r="B123" s="126"/>
      <c r="D123" s="127" t="s">
        <v>66</v>
      </c>
      <c r="E123" s="128" t="s">
        <v>106</v>
      </c>
      <c r="F123" s="128" t="s">
        <v>107</v>
      </c>
      <c r="J123" s="129">
        <f>BK123</f>
        <v>0</v>
      </c>
      <c r="L123" s="126"/>
      <c r="M123" s="130"/>
      <c r="N123" s="131"/>
      <c r="O123" s="131"/>
      <c r="P123" s="132">
        <f>P124</f>
        <v>1.1200000000000001</v>
      </c>
      <c r="Q123" s="131"/>
      <c r="R123" s="132">
        <f>R124</f>
        <v>9.411780000000002</v>
      </c>
      <c r="S123" s="131"/>
      <c r="T123" s="133">
        <f>T124</f>
        <v>0</v>
      </c>
      <c r="AR123" s="127" t="s">
        <v>75</v>
      </c>
      <c r="AT123" s="134" t="s">
        <v>66</v>
      </c>
      <c r="AU123" s="134" t="s">
        <v>67</v>
      </c>
      <c r="AY123" s="127" t="s">
        <v>108</v>
      </c>
      <c r="BK123" s="135">
        <f>BK124</f>
        <v>0</v>
      </c>
    </row>
    <row r="124" spans="1:65" s="12" customFormat="1" ht="22.9" customHeight="1">
      <c r="B124" s="126"/>
      <c r="D124" s="127" t="s">
        <v>66</v>
      </c>
      <c r="E124" s="136" t="s">
        <v>109</v>
      </c>
      <c r="F124" s="136" t="s">
        <v>110</v>
      </c>
      <c r="J124" s="137">
        <f>BK124</f>
        <v>0</v>
      </c>
      <c r="L124" s="126"/>
      <c r="M124" s="130"/>
      <c r="N124" s="131"/>
      <c r="O124" s="131"/>
      <c r="P124" s="132">
        <f>SUM(P125:P127)</f>
        <v>1.1200000000000001</v>
      </c>
      <c r="Q124" s="131"/>
      <c r="R124" s="132">
        <f>SUM(R125:R127)</f>
        <v>9.411780000000002</v>
      </c>
      <c r="S124" s="131"/>
      <c r="T124" s="133">
        <f>SUM(T125:T127)</f>
        <v>0</v>
      </c>
      <c r="AR124" s="127" t="s">
        <v>75</v>
      </c>
      <c r="AT124" s="134" t="s">
        <v>66</v>
      </c>
      <c r="AU124" s="134" t="s">
        <v>75</v>
      </c>
      <c r="AY124" s="127" t="s">
        <v>108</v>
      </c>
      <c r="BK124" s="135">
        <f>SUM(BK125:BK127)</f>
        <v>0</v>
      </c>
    </row>
    <row r="125" spans="1:65" s="2" customFormat="1" ht="16.5" customHeight="1">
      <c r="A125" s="26"/>
      <c r="B125" s="138"/>
      <c r="C125" s="139" t="s">
        <v>75</v>
      </c>
      <c r="D125" s="139" t="s">
        <v>111</v>
      </c>
      <c r="E125" s="140" t="s">
        <v>112</v>
      </c>
      <c r="F125" s="141" t="s">
        <v>113</v>
      </c>
      <c r="G125" s="142" t="s">
        <v>114</v>
      </c>
      <c r="H125" s="143">
        <v>2</v>
      </c>
      <c r="I125" s="143">
        <v>0</v>
      </c>
      <c r="J125" s="143">
        <f>ROUND(I125*H125,3)</f>
        <v>0</v>
      </c>
      <c r="K125" s="144"/>
      <c r="L125" s="27"/>
      <c r="M125" s="145" t="s">
        <v>1</v>
      </c>
      <c r="N125" s="146" t="s">
        <v>33</v>
      </c>
      <c r="O125" s="147">
        <v>0.56000000000000005</v>
      </c>
      <c r="P125" s="147">
        <f>O125*H125</f>
        <v>1.1200000000000001</v>
      </c>
      <c r="Q125" s="147">
        <v>2.3453400000000002</v>
      </c>
      <c r="R125" s="147">
        <f>Q125*H125</f>
        <v>4.6906800000000004</v>
      </c>
      <c r="S125" s="147">
        <v>0</v>
      </c>
      <c r="T125" s="148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115</v>
      </c>
      <c r="AT125" s="149" t="s">
        <v>111</v>
      </c>
      <c r="AU125" s="149" t="s">
        <v>109</v>
      </c>
      <c r="AY125" s="14" t="s">
        <v>108</v>
      </c>
      <c r="BE125" s="150">
        <f>IF(N125="základná",J125,0)</f>
        <v>0</v>
      </c>
      <c r="BF125" s="150">
        <f>IF(N125="znížená",J125,0)</f>
        <v>0</v>
      </c>
      <c r="BG125" s="150">
        <f>IF(N125="zákl. prenesená",J125,0)</f>
        <v>0</v>
      </c>
      <c r="BH125" s="150">
        <f>IF(N125="zníž. prenesená",J125,0)</f>
        <v>0</v>
      </c>
      <c r="BI125" s="150">
        <f>IF(N125="nulová",J125,0)</f>
        <v>0</v>
      </c>
      <c r="BJ125" s="14" t="s">
        <v>109</v>
      </c>
      <c r="BK125" s="151">
        <f>ROUND(I125*H125,3)</f>
        <v>0</v>
      </c>
      <c r="BL125" s="14" t="s">
        <v>115</v>
      </c>
      <c r="BM125" s="149" t="s">
        <v>116</v>
      </c>
    </row>
    <row r="126" spans="1:65" s="2" customFormat="1" ht="16.5" customHeight="1">
      <c r="A126" s="26"/>
      <c r="B126" s="138"/>
      <c r="C126" s="152" t="s">
        <v>109</v>
      </c>
      <c r="D126" s="152" t="s">
        <v>117</v>
      </c>
      <c r="E126" s="153" t="s">
        <v>118</v>
      </c>
      <c r="F126" s="154" t="s">
        <v>119</v>
      </c>
      <c r="G126" s="155" t="s">
        <v>114</v>
      </c>
      <c r="H126" s="156">
        <v>2</v>
      </c>
      <c r="I126" s="156">
        <v>0</v>
      </c>
      <c r="J126" s="156">
        <f>ROUND(I126*H126,3)</f>
        <v>0</v>
      </c>
      <c r="K126" s="157"/>
      <c r="L126" s="158"/>
      <c r="M126" s="159" t="s">
        <v>1</v>
      </c>
      <c r="N126" s="160" t="s">
        <v>33</v>
      </c>
      <c r="O126" s="147">
        <v>0</v>
      </c>
      <c r="P126" s="147">
        <f>O126*H126</f>
        <v>0</v>
      </c>
      <c r="Q126" s="147">
        <v>2.35575</v>
      </c>
      <c r="R126" s="147">
        <f>Q126*H126</f>
        <v>4.7115</v>
      </c>
      <c r="S126" s="147">
        <v>0</v>
      </c>
      <c r="T126" s="148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120</v>
      </c>
      <c r="AT126" s="149" t="s">
        <v>117</v>
      </c>
      <c r="AU126" s="149" t="s">
        <v>109</v>
      </c>
      <c r="AY126" s="14" t="s">
        <v>108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4" t="s">
        <v>109</v>
      </c>
      <c r="BK126" s="151">
        <f>ROUND(I126*H126,3)</f>
        <v>0</v>
      </c>
      <c r="BL126" s="14" t="s">
        <v>120</v>
      </c>
      <c r="BM126" s="149" t="s">
        <v>121</v>
      </c>
    </row>
    <row r="127" spans="1:65" s="2" customFormat="1" ht="24">
      <c r="A127" s="26"/>
      <c r="B127" s="138"/>
      <c r="C127" s="152" t="s">
        <v>122</v>
      </c>
      <c r="D127" s="152" t="s">
        <v>117</v>
      </c>
      <c r="E127" s="153" t="s">
        <v>123</v>
      </c>
      <c r="F127" s="154" t="s">
        <v>124</v>
      </c>
      <c r="G127" s="155" t="s">
        <v>125</v>
      </c>
      <c r="H127" s="156">
        <v>2</v>
      </c>
      <c r="I127" s="156">
        <v>0</v>
      </c>
      <c r="J127" s="156">
        <f>ROUND(I127*H127,3)</f>
        <v>0</v>
      </c>
      <c r="K127" s="157"/>
      <c r="L127" s="158"/>
      <c r="M127" s="159" t="s">
        <v>1</v>
      </c>
      <c r="N127" s="160" t="s">
        <v>33</v>
      </c>
      <c r="O127" s="147">
        <v>0</v>
      </c>
      <c r="P127" s="147">
        <f>O127*H127</f>
        <v>0</v>
      </c>
      <c r="Q127" s="147">
        <v>4.7999999999999996E-3</v>
      </c>
      <c r="R127" s="147">
        <f>Q127*H127</f>
        <v>9.5999999999999992E-3</v>
      </c>
      <c r="S127" s="147">
        <v>0</v>
      </c>
      <c r="T127" s="148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126</v>
      </c>
      <c r="AT127" s="149" t="s">
        <v>117</v>
      </c>
      <c r="AU127" s="149" t="s">
        <v>109</v>
      </c>
      <c r="AY127" s="14" t="s">
        <v>108</v>
      </c>
      <c r="BE127" s="150">
        <f>IF(N127="základná",J127,0)</f>
        <v>0</v>
      </c>
      <c r="BF127" s="150">
        <f>IF(N127="znížená",J127,0)</f>
        <v>0</v>
      </c>
      <c r="BG127" s="150">
        <f>IF(N127="zákl. prenesená",J127,0)</f>
        <v>0</v>
      </c>
      <c r="BH127" s="150">
        <f>IF(N127="zníž. prenesená",J127,0)</f>
        <v>0</v>
      </c>
      <c r="BI127" s="150">
        <f>IF(N127="nulová",J127,0)</f>
        <v>0</v>
      </c>
      <c r="BJ127" s="14" t="s">
        <v>109</v>
      </c>
      <c r="BK127" s="151">
        <f>ROUND(I127*H127,3)</f>
        <v>0</v>
      </c>
      <c r="BL127" s="14" t="s">
        <v>115</v>
      </c>
      <c r="BM127" s="149" t="s">
        <v>127</v>
      </c>
    </row>
    <row r="128" spans="1:65" s="12" customFormat="1" ht="25.9" customHeight="1">
      <c r="B128" s="126"/>
      <c r="D128" s="127" t="s">
        <v>66</v>
      </c>
      <c r="E128" s="128" t="s">
        <v>117</v>
      </c>
      <c r="F128" s="128" t="s">
        <v>128</v>
      </c>
      <c r="J128" s="129">
        <f>BK128</f>
        <v>0</v>
      </c>
      <c r="L128" s="126"/>
      <c r="M128" s="130"/>
      <c r="N128" s="131"/>
      <c r="O128" s="131"/>
      <c r="P128" s="132">
        <f>P129+P165</f>
        <v>39.631339999999994</v>
      </c>
      <c r="Q128" s="131"/>
      <c r="R128" s="132">
        <f>R129+R165</f>
        <v>0.21207576195462149</v>
      </c>
      <c r="S128" s="131"/>
      <c r="T128" s="133">
        <f>T129+T165</f>
        <v>9.8000000000000004E-2</v>
      </c>
      <c r="AR128" s="127" t="s">
        <v>122</v>
      </c>
      <c r="AT128" s="134" t="s">
        <v>66</v>
      </c>
      <c r="AU128" s="134" t="s">
        <v>67</v>
      </c>
      <c r="AY128" s="127" t="s">
        <v>108</v>
      </c>
      <c r="BK128" s="135">
        <f>BK129+BK165</f>
        <v>0</v>
      </c>
    </row>
    <row r="129" spans="1:65" s="12" customFormat="1" ht="22.9" customHeight="1">
      <c r="B129" s="126"/>
      <c r="D129" s="127" t="s">
        <v>66</v>
      </c>
      <c r="E129" s="136" t="s">
        <v>129</v>
      </c>
      <c r="F129" s="136" t="s">
        <v>130</v>
      </c>
      <c r="J129" s="137">
        <f>BK129</f>
        <v>0</v>
      </c>
      <c r="L129" s="126"/>
      <c r="M129" s="130"/>
      <c r="N129" s="131"/>
      <c r="O129" s="131"/>
      <c r="P129" s="132">
        <f>SUM(P130:P164)</f>
        <v>31.628999999999998</v>
      </c>
      <c r="Q129" s="131"/>
      <c r="R129" s="132">
        <f>SUM(R130:R164)</f>
        <v>0.1618757619546215</v>
      </c>
      <c r="S129" s="131"/>
      <c r="T129" s="133">
        <f>SUM(T130:T164)</f>
        <v>0</v>
      </c>
      <c r="AR129" s="127" t="s">
        <v>122</v>
      </c>
      <c r="AT129" s="134" t="s">
        <v>66</v>
      </c>
      <c r="AU129" s="134" t="s">
        <v>75</v>
      </c>
      <c r="AY129" s="127" t="s">
        <v>108</v>
      </c>
      <c r="BK129" s="135">
        <f>SUM(BK130:BK164)</f>
        <v>0</v>
      </c>
    </row>
    <row r="130" spans="1:65" s="2" customFormat="1" ht="33" customHeight="1">
      <c r="A130" s="26"/>
      <c r="B130" s="138"/>
      <c r="C130" s="139" t="s">
        <v>115</v>
      </c>
      <c r="D130" s="139" t="s">
        <v>111</v>
      </c>
      <c r="E130" s="140" t="s">
        <v>131</v>
      </c>
      <c r="F130" s="141" t="s">
        <v>132</v>
      </c>
      <c r="G130" s="142" t="s">
        <v>133</v>
      </c>
      <c r="H130" s="143">
        <v>35</v>
      </c>
      <c r="I130" s="143">
        <v>0</v>
      </c>
      <c r="J130" s="143">
        <f t="shared" ref="J130:J164" si="0">ROUND(I130*H130,3)</f>
        <v>0</v>
      </c>
      <c r="K130" s="144"/>
      <c r="L130" s="27"/>
      <c r="M130" s="145" t="s">
        <v>1</v>
      </c>
      <c r="N130" s="146" t="s">
        <v>33</v>
      </c>
      <c r="O130" s="147">
        <v>3.3000000000000002E-2</v>
      </c>
      <c r="P130" s="147">
        <f t="shared" ref="P130:P164" si="1">O130*H130</f>
        <v>1.155</v>
      </c>
      <c r="Q130" s="147">
        <v>0</v>
      </c>
      <c r="R130" s="147">
        <f t="shared" ref="R130:R164" si="2">Q130*H130</f>
        <v>0</v>
      </c>
      <c r="S130" s="147">
        <v>0</v>
      </c>
      <c r="T130" s="148">
        <f t="shared" ref="T130:T164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134</v>
      </c>
      <c r="AT130" s="149" t="s">
        <v>111</v>
      </c>
      <c r="AU130" s="149" t="s">
        <v>109</v>
      </c>
      <c r="AY130" s="14" t="s">
        <v>108</v>
      </c>
      <c r="BE130" s="150">
        <f t="shared" ref="BE130:BE164" si="4">IF(N130="základná",J130,0)</f>
        <v>0</v>
      </c>
      <c r="BF130" s="150">
        <f t="shared" ref="BF130:BF164" si="5">IF(N130="znížená",J130,0)</f>
        <v>0</v>
      </c>
      <c r="BG130" s="150">
        <f t="shared" ref="BG130:BG164" si="6">IF(N130="zákl. prenesená",J130,0)</f>
        <v>0</v>
      </c>
      <c r="BH130" s="150">
        <f t="shared" ref="BH130:BH164" si="7">IF(N130="zníž. prenesená",J130,0)</f>
        <v>0</v>
      </c>
      <c r="BI130" s="150">
        <f t="shared" ref="BI130:BI164" si="8">IF(N130="nulová",J130,0)</f>
        <v>0</v>
      </c>
      <c r="BJ130" s="14" t="s">
        <v>109</v>
      </c>
      <c r="BK130" s="151">
        <f t="shared" ref="BK130:BK164" si="9">ROUND(I130*H130,3)</f>
        <v>0</v>
      </c>
      <c r="BL130" s="14" t="s">
        <v>134</v>
      </c>
      <c r="BM130" s="149" t="s">
        <v>135</v>
      </c>
    </row>
    <row r="131" spans="1:65" s="2" customFormat="1" ht="21.75" customHeight="1">
      <c r="A131" s="26"/>
      <c r="B131" s="138"/>
      <c r="C131" s="152" t="s">
        <v>136</v>
      </c>
      <c r="D131" s="152" t="s">
        <v>117</v>
      </c>
      <c r="E131" s="153" t="s">
        <v>137</v>
      </c>
      <c r="F131" s="154" t="s">
        <v>138</v>
      </c>
      <c r="G131" s="155" t="s">
        <v>133</v>
      </c>
      <c r="H131" s="156">
        <v>35</v>
      </c>
      <c r="I131" s="156">
        <v>0</v>
      </c>
      <c r="J131" s="156">
        <f t="shared" si="0"/>
        <v>0</v>
      </c>
      <c r="K131" s="157"/>
      <c r="L131" s="158"/>
      <c r="M131" s="159" t="s">
        <v>1</v>
      </c>
      <c r="N131" s="160" t="s">
        <v>33</v>
      </c>
      <c r="O131" s="147">
        <v>0</v>
      </c>
      <c r="P131" s="147">
        <f t="shared" si="1"/>
        <v>0</v>
      </c>
      <c r="Q131" s="147">
        <v>1E-4</v>
      </c>
      <c r="R131" s="147">
        <f t="shared" si="2"/>
        <v>3.5000000000000001E-3</v>
      </c>
      <c r="S131" s="147">
        <v>0</v>
      </c>
      <c r="T131" s="148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120</v>
      </c>
      <c r="AT131" s="149" t="s">
        <v>117</v>
      </c>
      <c r="AU131" s="149" t="s">
        <v>109</v>
      </c>
      <c r="AY131" s="14" t="s">
        <v>108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109</v>
      </c>
      <c r="BK131" s="151">
        <f t="shared" si="9"/>
        <v>0</v>
      </c>
      <c r="BL131" s="14" t="s">
        <v>120</v>
      </c>
      <c r="BM131" s="149" t="s">
        <v>139</v>
      </c>
    </row>
    <row r="132" spans="1:65" s="2" customFormat="1" ht="16.5" customHeight="1">
      <c r="A132" s="26"/>
      <c r="B132" s="138"/>
      <c r="C132" s="139" t="s">
        <v>140</v>
      </c>
      <c r="D132" s="139" t="s">
        <v>111</v>
      </c>
      <c r="E132" s="140" t="s">
        <v>141</v>
      </c>
      <c r="F132" s="141" t="s">
        <v>142</v>
      </c>
      <c r="G132" s="142" t="s">
        <v>125</v>
      </c>
      <c r="H132" s="143">
        <v>4</v>
      </c>
      <c r="I132" s="143">
        <v>0</v>
      </c>
      <c r="J132" s="143">
        <f t="shared" si="0"/>
        <v>0</v>
      </c>
      <c r="K132" s="144"/>
      <c r="L132" s="27"/>
      <c r="M132" s="145" t="s">
        <v>1</v>
      </c>
      <c r="N132" s="146" t="s">
        <v>33</v>
      </c>
      <c r="O132" s="147">
        <v>0.72</v>
      </c>
      <c r="P132" s="147">
        <f t="shared" si="1"/>
        <v>2.88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143</v>
      </c>
      <c r="AT132" s="149" t="s">
        <v>111</v>
      </c>
      <c r="AU132" s="149" t="s">
        <v>109</v>
      </c>
      <c r="AY132" s="14" t="s">
        <v>108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109</v>
      </c>
      <c r="BK132" s="151">
        <f t="shared" si="9"/>
        <v>0</v>
      </c>
      <c r="BL132" s="14" t="s">
        <v>143</v>
      </c>
      <c r="BM132" s="149" t="s">
        <v>144</v>
      </c>
    </row>
    <row r="133" spans="1:65" s="2" customFormat="1" ht="16.5" customHeight="1">
      <c r="A133" s="26"/>
      <c r="B133" s="138"/>
      <c r="C133" s="152" t="s">
        <v>145</v>
      </c>
      <c r="D133" s="152" t="s">
        <v>117</v>
      </c>
      <c r="E133" s="153" t="s">
        <v>146</v>
      </c>
      <c r="F133" s="154" t="s">
        <v>147</v>
      </c>
      <c r="G133" s="155" t="s">
        <v>125</v>
      </c>
      <c r="H133" s="156">
        <v>4</v>
      </c>
      <c r="I133" s="156">
        <v>0</v>
      </c>
      <c r="J133" s="156">
        <f t="shared" si="0"/>
        <v>0</v>
      </c>
      <c r="K133" s="157"/>
      <c r="L133" s="158"/>
      <c r="M133" s="159" t="s">
        <v>1</v>
      </c>
      <c r="N133" s="160" t="s">
        <v>33</v>
      </c>
      <c r="O133" s="147">
        <v>0</v>
      </c>
      <c r="P133" s="147">
        <f t="shared" si="1"/>
        <v>0</v>
      </c>
      <c r="Q133" s="147">
        <v>2.0000000000000001E-4</v>
      </c>
      <c r="R133" s="147">
        <f t="shared" si="2"/>
        <v>8.0000000000000004E-4</v>
      </c>
      <c r="S133" s="147">
        <v>0</v>
      </c>
      <c r="T133" s="148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120</v>
      </c>
      <c r="AT133" s="149" t="s">
        <v>117</v>
      </c>
      <c r="AU133" s="149" t="s">
        <v>109</v>
      </c>
      <c r="AY133" s="14" t="s">
        <v>108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109</v>
      </c>
      <c r="BK133" s="151">
        <f t="shared" si="9"/>
        <v>0</v>
      </c>
      <c r="BL133" s="14" t="s">
        <v>120</v>
      </c>
      <c r="BM133" s="149" t="s">
        <v>148</v>
      </c>
    </row>
    <row r="134" spans="1:65" s="2" customFormat="1" ht="16.5" customHeight="1">
      <c r="A134" s="26"/>
      <c r="B134" s="138"/>
      <c r="C134" s="152" t="s">
        <v>126</v>
      </c>
      <c r="D134" s="152" t="s">
        <v>117</v>
      </c>
      <c r="E134" s="153" t="s">
        <v>149</v>
      </c>
      <c r="F134" s="154" t="s">
        <v>150</v>
      </c>
      <c r="G134" s="155" t="s">
        <v>133</v>
      </c>
      <c r="H134" s="156">
        <v>4</v>
      </c>
      <c r="I134" s="156">
        <v>0</v>
      </c>
      <c r="J134" s="156">
        <f t="shared" si="0"/>
        <v>0</v>
      </c>
      <c r="K134" s="157"/>
      <c r="L134" s="158"/>
      <c r="M134" s="159" t="s">
        <v>1</v>
      </c>
      <c r="N134" s="160" t="s">
        <v>33</v>
      </c>
      <c r="O134" s="147">
        <v>0</v>
      </c>
      <c r="P134" s="147">
        <f t="shared" si="1"/>
        <v>0</v>
      </c>
      <c r="Q134" s="147">
        <v>2.0000000000000001E-4</v>
      </c>
      <c r="R134" s="147">
        <f t="shared" si="2"/>
        <v>8.0000000000000004E-4</v>
      </c>
      <c r="S134" s="147">
        <v>0</v>
      </c>
      <c r="T134" s="148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120</v>
      </c>
      <c r="AT134" s="149" t="s">
        <v>117</v>
      </c>
      <c r="AU134" s="149" t="s">
        <v>109</v>
      </c>
      <c r="AY134" s="14" t="s">
        <v>108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109</v>
      </c>
      <c r="BK134" s="151">
        <f t="shared" si="9"/>
        <v>0</v>
      </c>
      <c r="BL134" s="14" t="s">
        <v>120</v>
      </c>
      <c r="BM134" s="149" t="s">
        <v>151</v>
      </c>
    </row>
    <row r="135" spans="1:65" s="2" customFormat="1" ht="16.5" customHeight="1">
      <c r="A135" s="26"/>
      <c r="B135" s="138"/>
      <c r="C135" s="152" t="s">
        <v>152</v>
      </c>
      <c r="D135" s="152" t="s">
        <v>117</v>
      </c>
      <c r="E135" s="153" t="s">
        <v>153</v>
      </c>
      <c r="F135" s="154" t="s">
        <v>154</v>
      </c>
      <c r="G135" s="155" t="s">
        <v>125</v>
      </c>
      <c r="H135" s="156">
        <v>8</v>
      </c>
      <c r="I135" s="156">
        <v>0</v>
      </c>
      <c r="J135" s="156">
        <f t="shared" si="0"/>
        <v>0</v>
      </c>
      <c r="K135" s="157"/>
      <c r="L135" s="158"/>
      <c r="M135" s="159" t="s">
        <v>1</v>
      </c>
      <c r="N135" s="160" t="s">
        <v>33</v>
      </c>
      <c r="O135" s="147">
        <v>0</v>
      </c>
      <c r="P135" s="147">
        <f t="shared" si="1"/>
        <v>0</v>
      </c>
      <c r="Q135" s="147">
        <v>2.0000000000000001E-4</v>
      </c>
      <c r="R135" s="147">
        <f t="shared" si="2"/>
        <v>1.6000000000000001E-3</v>
      </c>
      <c r="S135" s="147">
        <v>0</v>
      </c>
      <c r="T135" s="148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120</v>
      </c>
      <c r="AT135" s="149" t="s">
        <v>117</v>
      </c>
      <c r="AU135" s="149" t="s">
        <v>109</v>
      </c>
      <c r="AY135" s="14" t="s">
        <v>108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109</v>
      </c>
      <c r="BK135" s="151">
        <f t="shared" si="9"/>
        <v>0</v>
      </c>
      <c r="BL135" s="14" t="s">
        <v>120</v>
      </c>
      <c r="BM135" s="149" t="s">
        <v>155</v>
      </c>
    </row>
    <row r="136" spans="1:65" s="2" customFormat="1" ht="16.5" customHeight="1">
      <c r="A136" s="26"/>
      <c r="B136" s="138"/>
      <c r="C136" s="152" t="s">
        <v>156</v>
      </c>
      <c r="D136" s="152" t="s">
        <v>117</v>
      </c>
      <c r="E136" s="153" t="s">
        <v>157</v>
      </c>
      <c r="F136" s="154" t="s">
        <v>158</v>
      </c>
      <c r="G136" s="155" t="s">
        <v>125</v>
      </c>
      <c r="H136" s="156">
        <v>4</v>
      </c>
      <c r="I136" s="156">
        <v>0</v>
      </c>
      <c r="J136" s="156">
        <f t="shared" si="0"/>
        <v>0</v>
      </c>
      <c r="K136" s="157"/>
      <c r="L136" s="158"/>
      <c r="M136" s="159" t="s">
        <v>1</v>
      </c>
      <c r="N136" s="160" t="s">
        <v>33</v>
      </c>
      <c r="O136" s="147">
        <v>0</v>
      </c>
      <c r="P136" s="147">
        <f t="shared" si="1"/>
        <v>0</v>
      </c>
      <c r="Q136" s="147">
        <v>8.0000000000000007E-5</v>
      </c>
      <c r="R136" s="147">
        <f t="shared" si="2"/>
        <v>3.2000000000000003E-4</v>
      </c>
      <c r="S136" s="147">
        <v>0</v>
      </c>
      <c r="T136" s="148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120</v>
      </c>
      <c r="AT136" s="149" t="s">
        <v>117</v>
      </c>
      <c r="AU136" s="149" t="s">
        <v>109</v>
      </c>
      <c r="AY136" s="14" t="s">
        <v>108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109</v>
      </c>
      <c r="BK136" s="151">
        <f t="shared" si="9"/>
        <v>0</v>
      </c>
      <c r="BL136" s="14" t="s">
        <v>120</v>
      </c>
      <c r="BM136" s="149" t="s">
        <v>159</v>
      </c>
    </row>
    <row r="137" spans="1:65" s="2" customFormat="1" ht="16.5" customHeight="1">
      <c r="A137" s="26"/>
      <c r="B137" s="138"/>
      <c r="C137" s="152" t="s">
        <v>160</v>
      </c>
      <c r="D137" s="152" t="s">
        <v>117</v>
      </c>
      <c r="E137" s="153" t="s">
        <v>161</v>
      </c>
      <c r="F137" s="154" t="s">
        <v>162</v>
      </c>
      <c r="G137" s="155" t="s">
        <v>125</v>
      </c>
      <c r="H137" s="156">
        <v>4</v>
      </c>
      <c r="I137" s="156">
        <v>0</v>
      </c>
      <c r="J137" s="156">
        <f t="shared" si="0"/>
        <v>0</v>
      </c>
      <c r="K137" s="157"/>
      <c r="L137" s="158"/>
      <c r="M137" s="159" t="s">
        <v>1</v>
      </c>
      <c r="N137" s="160" t="s">
        <v>33</v>
      </c>
      <c r="O137" s="147">
        <v>0</v>
      </c>
      <c r="P137" s="147">
        <f t="shared" si="1"/>
        <v>0</v>
      </c>
      <c r="Q137" s="147">
        <v>8.0000000000000007E-5</v>
      </c>
      <c r="R137" s="147">
        <f t="shared" si="2"/>
        <v>3.2000000000000003E-4</v>
      </c>
      <c r="S137" s="147">
        <v>0</v>
      </c>
      <c r="T137" s="148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120</v>
      </c>
      <c r="AT137" s="149" t="s">
        <v>117</v>
      </c>
      <c r="AU137" s="149" t="s">
        <v>109</v>
      </c>
      <c r="AY137" s="14" t="s">
        <v>108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109</v>
      </c>
      <c r="BK137" s="151">
        <f t="shared" si="9"/>
        <v>0</v>
      </c>
      <c r="BL137" s="14" t="s">
        <v>120</v>
      </c>
      <c r="BM137" s="149" t="s">
        <v>163</v>
      </c>
    </row>
    <row r="138" spans="1:65" s="2" customFormat="1" ht="16.5" customHeight="1">
      <c r="A138" s="26"/>
      <c r="B138" s="138"/>
      <c r="C138" s="139" t="s">
        <v>164</v>
      </c>
      <c r="D138" s="139" t="s">
        <v>111</v>
      </c>
      <c r="E138" s="140" t="s">
        <v>165</v>
      </c>
      <c r="F138" s="141" t="s">
        <v>166</v>
      </c>
      <c r="G138" s="142" t="s">
        <v>125</v>
      </c>
      <c r="H138" s="143">
        <v>2</v>
      </c>
      <c r="I138" s="143">
        <v>0</v>
      </c>
      <c r="J138" s="143">
        <f t="shared" si="0"/>
        <v>0</v>
      </c>
      <c r="K138" s="144"/>
      <c r="L138" s="27"/>
      <c r="M138" s="145" t="s">
        <v>1</v>
      </c>
      <c r="N138" s="146" t="s">
        <v>33</v>
      </c>
      <c r="O138" s="147">
        <v>0.39700000000000002</v>
      </c>
      <c r="P138" s="147">
        <f t="shared" si="1"/>
        <v>0.79400000000000004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143</v>
      </c>
      <c r="AT138" s="149" t="s">
        <v>111</v>
      </c>
      <c r="AU138" s="149" t="s">
        <v>109</v>
      </c>
      <c r="AY138" s="14" t="s">
        <v>108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109</v>
      </c>
      <c r="BK138" s="151">
        <f t="shared" si="9"/>
        <v>0</v>
      </c>
      <c r="BL138" s="14" t="s">
        <v>143</v>
      </c>
      <c r="BM138" s="149" t="s">
        <v>167</v>
      </c>
    </row>
    <row r="139" spans="1:65" s="2" customFormat="1" ht="16.5" customHeight="1">
      <c r="A139" s="26"/>
      <c r="B139" s="138"/>
      <c r="C139" s="152" t="s">
        <v>168</v>
      </c>
      <c r="D139" s="152" t="s">
        <v>117</v>
      </c>
      <c r="E139" s="153" t="s">
        <v>169</v>
      </c>
      <c r="F139" s="154" t="s">
        <v>170</v>
      </c>
      <c r="G139" s="155" t="s">
        <v>125</v>
      </c>
      <c r="H139" s="156">
        <v>2</v>
      </c>
      <c r="I139" s="156">
        <v>0</v>
      </c>
      <c r="J139" s="156">
        <f t="shared" si="0"/>
        <v>0</v>
      </c>
      <c r="K139" s="157"/>
      <c r="L139" s="158"/>
      <c r="M139" s="159" t="s">
        <v>1</v>
      </c>
      <c r="N139" s="160" t="s">
        <v>33</v>
      </c>
      <c r="O139" s="147">
        <v>0</v>
      </c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120</v>
      </c>
      <c r="AT139" s="149" t="s">
        <v>117</v>
      </c>
      <c r="AU139" s="149" t="s">
        <v>109</v>
      </c>
      <c r="AY139" s="14" t="s">
        <v>108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109</v>
      </c>
      <c r="BK139" s="151">
        <f t="shared" si="9"/>
        <v>0</v>
      </c>
      <c r="BL139" s="14" t="s">
        <v>120</v>
      </c>
      <c r="BM139" s="149" t="s">
        <v>171</v>
      </c>
    </row>
    <row r="140" spans="1:65" s="2" customFormat="1" ht="16.5" customHeight="1">
      <c r="A140" s="26"/>
      <c r="B140" s="138"/>
      <c r="C140" s="139" t="s">
        <v>172</v>
      </c>
      <c r="D140" s="139" t="s">
        <v>111</v>
      </c>
      <c r="E140" s="140" t="s">
        <v>173</v>
      </c>
      <c r="F140" s="141" t="s">
        <v>174</v>
      </c>
      <c r="G140" s="142" t="s">
        <v>125</v>
      </c>
      <c r="H140" s="143">
        <v>2</v>
      </c>
      <c r="I140" s="143">
        <v>0</v>
      </c>
      <c r="J140" s="143">
        <f t="shared" si="0"/>
        <v>0</v>
      </c>
      <c r="K140" s="144"/>
      <c r="L140" s="27"/>
      <c r="M140" s="145" t="s">
        <v>1</v>
      </c>
      <c r="N140" s="146" t="s">
        <v>33</v>
      </c>
      <c r="O140" s="147">
        <v>0.68500000000000005</v>
      </c>
      <c r="P140" s="147">
        <f t="shared" si="1"/>
        <v>1.37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143</v>
      </c>
      <c r="AT140" s="149" t="s">
        <v>111</v>
      </c>
      <c r="AU140" s="149" t="s">
        <v>109</v>
      </c>
      <c r="AY140" s="14" t="s">
        <v>108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109</v>
      </c>
      <c r="BK140" s="151">
        <f t="shared" si="9"/>
        <v>0</v>
      </c>
      <c r="BL140" s="14" t="s">
        <v>143</v>
      </c>
      <c r="BM140" s="149" t="s">
        <v>175</v>
      </c>
    </row>
    <row r="141" spans="1:65" s="2" customFormat="1" ht="16.5" customHeight="1">
      <c r="A141" s="26"/>
      <c r="B141" s="138"/>
      <c r="C141" s="152" t="s">
        <v>176</v>
      </c>
      <c r="D141" s="152" t="s">
        <v>117</v>
      </c>
      <c r="E141" s="153" t="s">
        <v>177</v>
      </c>
      <c r="F141" s="154" t="s">
        <v>178</v>
      </c>
      <c r="G141" s="155" t="s">
        <v>125</v>
      </c>
      <c r="H141" s="156">
        <v>2</v>
      </c>
      <c r="I141" s="156">
        <v>0</v>
      </c>
      <c r="J141" s="156">
        <f t="shared" si="0"/>
        <v>0</v>
      </c>
      <c r="K141" s="157"/>
      <c r="L141" s="158"/>
      <c r="M141" s="159" t="s">
        <v>1</v>
      </c>
      <c r="N141" s="160" t="s">
        <v>33</v>
      </c>
      <c r="O141" s="147">
        <v>0</v>
      </c>
      <c r="P141" s="147">
        <f t="shared" si="1"/>
        <v>0</v>
      </c>
      <c r="Q141" s="147">
        <v>2.0000000000000001E-4</v>
      </c>
      <c r="R141" s="147">
        <f t="shared" si="2"/>
        <v>4.0000000000000002E-4</v>
      </c>
      <c r="S141" s="147">
        <v>0</v>
      </c>
      <c r="T141" s="148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120</v>
      </c>
      <c r="AT141" s="149" t="s">
        <v>117</v>
      </c>
      <c r="AU141" s="149" t="s">
        <v>109</v>
      </c>
      <c r="AY141" s="14" t="s">
        <v>108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109</v>
      </c>
      <c r="BK141" s="151">
        <f t="shared" si="9"/>
        <v>0</v>
      </c>
      <c r="BL141" s="14" t="s">
        <v>120</v>
      </c>
      <c r="BM141" s="149" t="s">
        <v>179</v>
      </c>
    </row>
    <row r="142" spans="1:65" s="2" customFormat="1" ht="16.5" customHeight="1">
      <c r="A142" s="26"/>
      <c r="B142" s="138"/>
      <c r="C142" s="139" t="s">
        <v>180</v>
      </c>
      <c r="D142" s="139" t="s">
        <v>111</v>
      </c>
      <c r="E142" s="140" t="s">
        <v>181</v>
      </c>
      <c r="F142" s="141" t="s">
        <v>182</v>
      </c>
      <c r="G142" s="142" t="s">
        <v>125</v>
      </c>
      <c r="H142" s="143">
        <v>4</v>
      </c>
      <c r="I142" s="143">
        <v>0</v>
      </c>
      <c r="J142" s="143">
        <f t="shared" si="0"/>
        <v>0</v>
      </c>
      <c r="K142" s="144"/>
      <c r="L142" s="27"/>
      <c r="M142" s="145" t="s">
        <v>1</v>
      </c>
      <c r="N142" s="146" t="s">
        <v>33</v>
      </c>
      <c r="O142" s="147">
        <v>0.22800000000000001</v>
      </c>
      <c r="P142" s="147">
        <f t="shared" si="1"/>
        <v>0.91200000000000003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143</v>
      </c>
      <c r="AT142" s="149" t="s">
        <v>111</v>
      </c>
      <c r="AU142" s="149" t="s">
        <v>109</v>
      </c>
      <c r="AY142" s="14" t="s">
        <v>108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109</v>
      </c>
      <c r="BK142" s="151">
        <f t="shared" si="9"/>
        <v>0</v>
      </c>
      <c r="BL142" s="14" t="s">
        <v>143</v>
      </c>
      <c r="BM142" s="149" t="s">
        <v>183</v>
      </c>
    </row>
    <row r="143" spans="1:65" s="2" customFormat="1" ht="16.5" customHeight="1">
      <c r="A143" s="26"/>
      <c r="B143" s="138"/>
      <c r="C143" s="139" t="s">
        <v>184</v>
      </c>
      <c r="D143" s="139" t="s">
        <v>111</v>
      </c>
      <c r="E143" s="140" t="s">
        <v>185</v>
      </c>
      <c r="F143" s="141" t="s">
        <v>186</v>
      </c>
      <c r="G143" s="142" t="s">
        <v>125</v>
      </c>
      <c r="H143" s="143">
        <v>2</v>
      </c>
      <c r="I143" s="143">
        <v>0</v>
      </c>
      <c r="J143" s="143">
        <f t="shared" si="0"/>
        <v>0</v>
      </c>
      <c r="K143" s="144"/>
      <c r="L143" s="27"/>
      <c r="M143" s="145" t="s">
        <v>1</v>
      </c>
      <c r="N143" s="146" t="s">
        <v>33</v>
      </c>
      <c r="O143" s="147">
        <v>1.129</v>
      </c>
      <c r="P143" s="147">
        <f t="shared" si="1"/>
        <v>2.258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143</v>
      </c>
      <c r="AT143" s="149" t="s">
        <v>111</v>
      </c>
      <c r="AU143" s="149" t="s">
        <v>109</v>
      </c>
      <c r="AY143" s="14" t="s">
        <v>108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109</v>
      </c>
      <c r="BK143" s="151">
        <f t="shared" si="9"/>
        <v>0</v>
      </c>
      <c r="BL143" s="14" t="s">
        <v>143</v>
      </c>
      <c r="BM143" s="149" t="s">
        <v>187</v>
      </c>
    </row>
    <row r="144" spans="1:65" s="2" customFormat="1" ht="16.5" customHeight="1">
      <c r="A144" s="26"/>
      <c r="B144" s="138"/>
      <c r="C144" s="139" t="s">
        <v>188</v>
      </c>
      <c r="D144" s="139" t="s">
        <v>111</v>
      </c>
      <c r="E144" s="140" t="s">
        <v>189</v>
      </c>
      <c r="F144" s="141" t="s">
        <v>190</v>
      </c>
      <c r="G144" s="142" t="s">
        <v>125</v>
      </c>
      <c r="H144" s="143">
        <v>2</v>
      </c>
      <c r="I144" s="143">
        <v>0</v>
      </c>
      <c r="J144" s="143">
        <f t="shared" si="0"/>
        <v>0</v>
      </c>
      <c r="K144" s="144"/>
      <c r="L144" s="27"/>
      <c r="M144" s="145" t="s">
        <v>1</v>
      </c>
      <c r="N144" s="146" t="s">
        <v>33</v>
      </c>
      <c r="O144" s="147">
        <v>0.873</v>
      </c>
      <c r="P144" s="147">
        <f t="shared" si="1"/>
        <v>1.746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143</v>
      </c>
      <c r="AT144" s="149" t="s">
        <v>111</v>
      </c>
      <c r="AU144" s="149" t="s">
        <v>109</v>
      </c>
      <c r="AY144" s="14" t="s">
        <v>108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109</v>
      </c>
      <c r="BK144" s="151">
        <f t="shared" si="9"/>
        <v>0</v>
      </c>
      <c r="BL144" s="14" t="s">
        <v>143</v>
      </c>
      <c r="BM144" s="149" t="s">
        <v>191</v>
      </c>
    </row>
    <row r="145" spans="1:65" s="2" customFormat="1" ht="24">
      <c r="A145" s="26"/>
      <c r="B145" s="138"/>
      <c r="C145" s="152" t="s">
        <v>192</v>
      </c>
      <c r="D145" s="152" t="s">
        <v>117</v>
      </c>
      <c r="E145" s="153" t="s">
        <v>193</v>
      </c>
      <c r="F145" s="154" t="s">
        <v>506</v>
      </c>
      <c r="G145" s="155" t="s">
        <v>125</v>
      </c>
      <c r="H145" s="156">
        <v>2</v>
      </c>
      <c r="I145" s="156">
        <v>0</v>
      </c>
      <c r="J145" s="156">
        <f t="shared" si="0"/>
        <v>0</v>
      </c>
      <c r="K145" s="157"/>
      <c r="L145" s="158"/>
      <c r="M145" s="159" t="s">
        <v>1</v>
      </c>
      <c r="N145" s="160" t="s">
        <v>33</v>
      </c>
      <c r="O145" s="147">
        <v>0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120</v>
      </c>
      <c r="AT145" s="149" t="s">
        <v>117</v>
      </c>
      <c r="AU145" s="149" t="s">
        <v>109</v>
      </c>
      <c r="AY145" s="14" t="s">
        <v>108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109</v>
      </c>
      <c r="BK145" s="151">
        <f t="shared" si="9"/>
        <v>0</v>
      </c>
      <c r="BL145" s="14" t="s">
        <v>120</v>
      </c>
      <c r="BM145" s="149" t="s">
        <v>194</v>
      </c>
    </row>
    <row r="146" spans="1:65" s="2" customFormat="1" ht="16.5" customHeight="1">
      <c r="A146" s="26"/>
      <c r="B146" s="138"/>
      <c r="C146" s="139" t="s">
        <v>7</v>
      </c>
      <c r="D146" s="139" t="s">
        <v>111</v>
      </c>
      <c r="E146" s="140" t="s">
        <v>195</v>
      </c>
      <c r="F146" s="141" t="s">
        <v>196</v>
      </c>
      <c r="G146" s="142" t="s">
        <v>125</v>
      </c>
      <c r="H146" s="143">
        <v>2</v>
      </c>
      <c r="I146" s="143">
        <v>0</v>
      </c>
      <c r="J146" s="143">
        <f t="shared" si="0"/>
        <v>0</v>
      </c>
      <c r="K146" s="144"/>
      <c r="L146" s="27"/>
      <c r="M146" s="145" t="s">
        <v>1</v>
      </c>
      <c r="N146" s="146" t="s">
        <v>33</v>
      </c>
      <c r="O146" s="147">
        <v>3.2160000000000002</v>
      </c>
      <c r="P146" s="147">
        <f t="shared" si="1"/>
        <v>6.4320000000000004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143</v>
      </c>
      <c r="AT146" s="149" t="s">
        <v>111</v>
      </c>
      <c r="AU146" s="149" t="s">
        <v>109</v>
      </c>
      <c r="AY146" s="14" t="s">
        <v>108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109</v>
      </c>
      <c r="BK146" s="151">
        <f t="shared" si="9"/>
        <v>0</v>
      </c>
      <c r="BL146" s="14" t="s">
        <v>143</v>
      </c>
      <c r="BM146" s="149" t="s">
        <v>197</v>
      </c>
    </row>
    <row r="147" spans="1:65" s="2" customFormat="1" ht="16.5" customHeight="1">
      <c r="A147" s="26"/>
      <c r="B147" s="138"/>
      <c r="C147" s="152" t="s">
        <v>198</v>
      </c>
      <c r="D147" s="152" t="s">
        <v>117</v>
      </c>
      <c r="E147" s="153" t="s">
        <v>199</v>
      </c>
      <c r="F147" s="154" t="s">
        <v>200</v>
      </c>
      <c r="G147" s="155" t="s">
        <v>125</v>
      </c>
      <c r="H147" s="156">
        <v>2</v>
      </c>
      <c r="I147" s="156">
        <v>0</v>
      </c>
      <c r="J147" s="156">
        <f t="shared" si="0"/>
        <v>0</v>
      </c>
      <c r="K147" s="157"/>
      <c r="L147" s="158"/>
      <c r="M147" s="159" t="s">
        <v>1</v>
      </c>
      <c r="N147" s="160" t="s">
        <v>33</v>
      </c>
      <c r="O147" s="147">
        <v>0</v>
      </c>
      <c r="P147" s="147">
        <f t="shared" si="1"/>
        <v>0</v>
      </c>
      <c r="Q147" s="147">
        <v>4.8000000000000001E-2</v>
      </c>
      <c r="R147" s="147">
        <f t="shared" si="2"/>
        <v>9.6000000000000002E-2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120</v>
      </c>
      <c r="AT147" s="149" t="s">
        <v>117</v>
      </c>
      <c r="AU147" s="149" t="s">
        <v>109</v>
      </c>
      <c r="AY147" s="14" t="s">
        <v>108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109</v>
      </c>
      <c r="BK147" s="151">
        <f t="shared" si="9"/>
        <v>0</v>
      </c>
      <c r="BL147" s="14" t="s">
        <v>120</v>
      </c>
      <c r="BM147" s="149" t="s">
        <v>201</v>
      </c>
    </row>
    <row r="148" spans="1:65" s="2" customFormat="1" ht="16.5" customHeight="1">
      <c r="A148" s="26"/>
      <c r="B148" s="138"/>
      <c r="C148" s="139" t="s">
        <v>202</v>
      </c>
      <c r="D148" s="139" t="s">
        <v>111</v>
      </c>
      <c r="E148" s="140" t="s">
        <v>203</v>
      </c>
      <c r="F148" s="141" t="s">
        <v>204</v>
      </c>
      <c r="G148" s="142" t="s">
        <v>125</v>
      </c>
      <c r="H148" s="143">
        <v>2</v>
      </c>
      <c r="I148" s="143">
        <v>0</v>
      </c>
      <c r="J148" s="143">
        <f t="shared" si="0"/>
        <v>0</v>
      </c>
      <c r="K148" s="144"/>
      <c r="L148" s="27"/>
      <c r="M148" s="145" t="s">
        <v>1</v>
      </c>
      <c r="N148" s="146" t="s">
        <v>33</v>
      </c>
      <c r="O148" s="147">
        <v>0</v>
      </c>
      <c r="P148" s="147">
        <f t="shared" si="1"/>
        <v>0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143</v>
      </c>
      <c r="AT148" s="149" t="s">
        <v>111</v>
      </c>
      <c r="AU148" s="149" t="s">
        <v>109</v>
      </c>
      <c r="AY148" s="14" t="s">
        <v>108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109</v>
      </c>
      <c r="BK148" s="151">
        <f t="shared" si="9"/>
        <v>0</v>
      </c>
      <c r="BL148" s="14" t="s">
        <v>143</v>
      </c>
      <c r="BM148" s="149" t="s">
        <v>205</v>
      </c>
    </row>
    <row r="149" spans="1:65" s="2" customFormat="1" ht="16.5" customHeight="1">
      <c r="A149" s="26"/>
      <c r="B149" s="138"/>
      <c r="C149" s="139" t="s">
        <v>206</v>
      </c>
      <c r="D149" s="139" t="s">
        <v>111</v>
      </c>
      <c r="E149" s="140" t="s">
        <v>207</v>
      </c>
      <c r="F149" s="141" t="s">
        <v>208</v>
      </c>
      <c r="G149" s="142" t="s">
        <v>125</v>
      </c>
      <c r="H149" s="143">
        <v>2</v>
      </c>
      <c r="I149" s="143">
        <v>0</v>
      </c>
      <c r="J149" s="143">
        <f t="shared" si="0"/>
        <v>0</v>
      </c>
      <c r="K149" s="144"/>
      <c r="L149" s="27"/>
      <c r="M149" s="145" t="s">
        <v>1</v>
      </c>
      <c r="N149" s="146" t="s">
        <v>33</v>
      </c>
      <c r="O149" s="147">
        <v>1.71</v>
      </c>
      <c r="P149" s="147">
        <f t="shared" si="1"/>
        <v>3.42</v>
      </c>
      <c r="Q149" s="147">
        <v>0</v>
      </c>
      <c r="R149" s="147">
        <f t="shared" si="2"/>
        <v>0</v>
      </c>
      <c r="S149" s="147">
        <v>0</v>
      </c>
      <c r="T149" s="148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143</v>
      </c>
      <c r="AT149" s="149" t="s">
        <v>111</v>
      </c>
      <c r="AU149" s="149" t="s">
        <v>109</v>
      </c>
      <c r="AY149" s="14" t="s">
        <v>108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109</v>
      </c>
      <c r="BK149" s="151">
        <f t="shared" si="9"/>
        <v>0</v>
      </c>
      <c r="BL149" s="14" t="s">
        <v>143</v>
      </c>
      <c r="BM149" s="149" t="s">
        <v>209</v>
      </c>
    </row>
    <row r="150" spans="1:65" s="2" customFormat="1" ht="16.5" customHeight="1">
      <c r="A150" s="26"/>
      <c r="B150" s="138"/>
      <c r="C150" s="152" t="s">
        <v>210</v>
      </c>
      <c r="D150" s="152" t="s">
        <v>117</v>
      </c>
      <c r="E150" s="153" t="s">
        <v>211</v>
      </c>
      <c r="F150" s="154" t="s">
        <v>212</v>
      </c>
      <c r="G150" s="155" t="s">
        <v>125</v>
      </c>
      <c r="H150" s="156">
        <v>2</v>
      </c>
      <c r="I150" s="156">
        <v>0</v>
      </c>
      <c r="J150" s="156">
        <f t="shared" si="0"/>
        <v>0</v>
      </c>
      <c r="K150" s="157"/>
      <c r="L150" s="158"/>
      <c r="M150" s="159" t="s">
        <v>1</v>
      </c>
      <c r="N150" s="160" t="s">
        <v>33</v>
      </c>
      <c r="O150" s="147">
        <v>0</v>
      </c>
      <c r="P150" s="147">
        <f t="shared" si="1"/>
        <v>0</v>
      </c>
      <c r="Q150" s="147">
        <v>1.26E-2</v>
      </c>
      <c r="R150" s="147">
        <f t="shared" si="2"/>
        <v>2.52E-2</v>
      </c>
      <c r="S150" s="147">
        <v>0</v>
      </c>
      <c r="T150" s="148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120</v>
      </c>
      <c r="AT150" s="149" t="s">
        <v>117</v>
      </c>
      <c r="AU150" s="149" t="s">
        <v>109</v>
      </c>
      <c r="AY150" s="14" t="s">
        <v>108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4" t="s">
        <v>109</v>
      </c>
      <c r="BK150" s="151">
        <f t="shared" si="9"/>
        <v>0</v>
      </c>
      <c r="BL150" s="14" t="s">
        <v>120</v>
      </c>
      <c r="BM150" s="149" t="s">
        <v>213</v>
      </c>
    </row>
    <row r="151" spans="1:65" s="2" customFormat="1" ht="16.5" customHeight="1">
      <c r="A151" s="26"/>
      <c r="B151" s="138"/>
      <c r="C151" s="139" t="s">
        <v>214</v>
      </c>
      <c r="D151" s="139" t="s">
        <v>111</v>
      </c>
      <c r="E151" s="140" t="s">
        <v>215</v>
      </c>
      <c r="F151" s="141" t="s">
        <v>216</v>
      </c>
      <c r="G151" s="142" t="s">
        <v>125</v>
      </c>
      <c r="H151" s="143">
        <v>2</v>
      </c>
      <c r="I151" s="143">
        <v>0</v>
      </c>
      <c r="J151" s="143">
        <f t="shared" si="0"/>
        <v>0</v>
      </c>
      <c r="K151" s="144"/>
      <c r="L151" s="27"/>
      <c r="M151" s="145" t="s">
        <v>1</v>
      </c>
      <c r="N151" s="146" t="s">
        <v>33</v>
      </c>
      <c r="O151" s="147">
        <v>1.2869999999999999</v>
      </c>
      <c r="P151" s="147">
        <f t="shared" si="1"/>
        <v>2.5739999999999998</v>
      </c>
      <c r="Q151" s="147">
        <v>0</v>
      </c>
      <c r="R151" s="147">
        <f t="shared" si="2"/>
        <v>0</v>
      </c>
      <c r="S151" s="147">
        <v>0</v>
      </c>
      <c r="T151" s="148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143</v>
      </c>
      <c r="AT151" s="149" t="s">
        <v>111</v>
      </c>
      <c r="AU151" s="149" t="s">
        <v>109</v>
      </c>
      <c r="AY151" s="14" t="s">
        <v>108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4" t="s">
        <v>109</v>
      </c>
      <c r="BK151" s="151">
        <f t="shared" si="9"/>
        <v>0</v>
      </c>
      <c r="BL151" s="14" t="s">
        <v>143</v>
      </c>
      <c r="BM151" s="149" t="s">
        <v>217</v>
      </c>
    </row>
    <row r="152" spans="1:65" s="2" customFormat="1" ht="16.5" customHeight="1">
      <c r="A152" s="26"/>
      <c r="B152" s="138"/>
      <c r="C152" s="152" t="s">
        <v>218</v>
      </c>
      <c r="D152" s="152" t="s">
        <v>117</v>
      </c>
      <c r="E152" s="153" t="s">
        <v>219</v>
      </c>
      <c r="F152" s="154" t="s">
        <v>220</v>
      </c>
      <c r="G152" s="155" t="s">
        <v>125</v>
      </c>
      <c r="H152" s="156">
        <v>2</v>
      </c>
      <c r="I152" s="156">
        <v>0</v>
      </c>
      <c r="J152" s="156">
        <f t="shared" si="0"/>
        <v>0</v>
      </c>
      <c r="K152" s="157"/>
      <c r="L152" s="158"/>
      <c r="M152" s="159" t="s">
        <v>1</v>
      </c>
      <c r="N152" s="160" t="s">
        <v>33</v>
      </c>
      <c r="O152" s="147">
        <v>0</v>
      </c>
      <c r="P152" s="147">
        <f t="shared" si="1"/>
        <v>0</v>
      </c>
      <c r="Q152" s="147">
        <v>3.1E-4</v>
      </c>
      <c r="R152" s="147">
        <f t="shared" si="2"/>
        <v>6.2E-4</v>
      </c>
      <c r="S152" s="147">
        <v>0</v>
      </c>
      <c r="T152" s="148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120</v>
      </c>
      <c r="AT152" s="149" t="s">
        <v>117</v>
      </c>
      <c r="AU152" s="149" t="s">
        <v>109</v>
      </c>
      <c r="AY152" s="14" t="s">
        <v>108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4" t="s">
        <v>109</v>
      </c>
      <c r="BK152" s="151">
        <f t="shared" si="9"/>
        <v>0</v>
      </c>
      <c r="BL152" s="14" t="s">
        <v>120</v>
      </c>
      <c r="BM152" s="149" t="s">
        <v>221</v>
      </c>
    </row>
    <row r="153" spans="1:65" s="2" customFormat="1" ht="21.75" customHeight="1">
      <c r="A153" s="26"/>
      <c r="B153" s="138"/>
      <c r="C153" s="139" t="s">
        <v>222</v>
      </c>
      <c r="D153" s="139" t="s">
        <v>111</v>
      </c>
      <c r="E153" s="140" t="s">
        <v>223</v>
      </c>
      <c r="F153" s="141" t="s">
        <v>224</v>
      </c>
      <c r="G153" s="142" t="s">
        <v>133</v>
      </c>
      <c r="H153" s="143">
        <v>8</v>
      </c>
      <c r="I153" s="143">
        <v>0</v>
      </c>
      <c r="J153" s="143">
        <f t="shared" si="0"/>
        <v>0</v>
      </c>
      <c r="K153" s="144"/>
      <c r="L153" s="27"/>
      <c r="M153" s="145" t="s">
        <v>1</v>
      </c>
      <c r="N153" s="146" t="s">
        <v>33</v>
      </c>
      <c r="O153" s="147">
        <v>0.11600000000000001</v>
      </c>
      <c r="P153" s="147">
        <f t="shared" si="1"/>
        <v>0.92800000000000005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143</v>
      </c>
      <c r="AT153" s="149" t="s">
        <v>111</v>
      </c>
      <c r="AU153" s="149" t="s">
        <v>109</v>
      </c>
      <c r="AY153" s="14" t="s">
        <v>108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4" t="s">
        <v>109</v>
      </c>
      <c r="BK153" s="151">
        <f t="shared" si="9"/>
        <v>0</v>
      </c>
      <c r="BL153" s="14" t="s">
        <v>143</v>
      </c>
      <c r="BM153" s="149" t="s">
        <v>225</v>
      </c>
    </row>
    <row r="154" spans="1:65" s="2" customFormat="1" ht="33" customHeight="1">
      <c r="A154" s="26"/>
      <c r="B154" s="138"/>
      <c r="C154" s="152" t="s">
        <v>226</v>
      </c>
      <c r="D154" s="152" t="s">
        <v>117</v>
      </c>
      <c r="E154" s="153" t="s">
        <v>227</v>
      </c>
      <c r="F154" s="154" t="s">
        <v>228</v>
      </c>
      <c r="G154" s="155" t="s">
        <v>229</v>
      </c>
      <c r="H154" s="156">
        <v>4.96</v>
      </c>
      <c r="I154" s="156">
        <v>0</v>
      </c>
      <c r="J154" s="156">
        <f t="shared" si="0"/>
        <v>0</v>
      </c>
      <c r="K154" s="157"/>
      <c r="L154" s="158"/>
      <c r="M154" s="159" t="s">
        <v>1</v>
      </c>
      <c r="N154" s="160" t="s">
        <v>33</v>
      </c>
      <c r="O154" s="147">
        <v>0</v>
      </c>
      <c r="P154" s="147">
        <f t="shared" si="1"/>
        <v>0</v>
      </c>
      <c r="Q154" s="147">
        <v>1E-3</v>
      </c>
      <c r="R154" s="147">
        <f t="shared" si="2"/>
        <v>4.96E-3</v>
      </c>
      <c r="S154" s="147">
        <v>0</v>
      </c>
      <c r="T154" s="148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120</v>
      </c>
      <c r="AT154" s="149" t="s">
        <v>117</v>
      </c>
      <c r="AU154" s="149" t="s">
        <v>109</v>
      </c>
      <c r="AY154" s="14" t="s">
        <v>108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4" t="s">
        <v>109</v>
      </c>
      <c r="BK154" s="151">
        <f t="shared" si="9"/>
        <v>0</v>
      </c>
      <c r="BL154" s="14" t="s">
        <v>120</v>
      </c>
      <c r="BM154" s="149" t="s">
        <v>230</v>
      </c>
    </row>
    <row r="155" spans="1:65" s="2" customFormat="1" ht="16.5" customHeight="1">
      <c r="A155" s="26"/>
      <c r="B155" s="138"/>
      <c r="C155" s="139" t="s">
        <v>231</v>
      </c>
      <c r="D155" s="139" t="s">
        <v>111</v>
      </c>
      <c r="E155" s="140" t="s">
        <v>232</v>
      </c>
      <c r="F155" s="141" t="s">
        <v>233</v>
      </c>
      <c r="G155" s="142" t="s">
        <v>125</v>
      </c>
      <c r="H155" s="143">
        <v>6</v>
      </c>
      <c r="I155" s="143">
        <v>0</v>
      </c>
      <c r="J155" s="143">
        <f t="shared" si="0"/>
        <v>0</v>
      </c>
      <c r="K155" s="144"/>
      <c r="L155" s="27"/>
      <c r="M155" s="145" t="s">
        <v>1</v>
      </c>
      <c r="N155" s="146" t="s">
        <v>33</v>
      </c>
      <c r="O155" s="147">
        <v>0.1</v>
      </c>
      <c r="P155" s="147">
        <f t="shared" si="1"/>
        <v>0.60000000000000009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143</v>
      </c>
      <c r="AT155" s="149" t="s">
        <v>111</v>
      </c>
      <c r="AU155" s="149" t="s">
        <v>109</v>
      </c>
      <c r="AY155" s="14" t="s">
        <v>108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4" t="s">
        <v>109</v>
      </c>
      <c r="BK155" s="151">
        <f t="shared" si="9"/>
        <v>0</v>
      </c>
      <c r="BL155" s="14" t="s">
        <v>143</v>
      </c>
      <c r="BM155" s="149" t="s">
        <v>234</v>
      </c>
    </row>
    <row r="156" spans="1:65" s="2" customFormat="1" ht="16.5" customHeight="1">
      <c r="A156" s="26"/>
      <c r="B156" s="138"/>
      <c r="C156" s="152" t="s">
        <v>235</v>
      </c>
      <c r="D156" s="152" t="s">
        <v>117</v>
      </c>
      <c r="E156" s="153" t="s">
        <v>236</v>
      </c>
      <c r="F156" s="154" t="s">
        <v>237</v>
      </c>
      <c r="G156" s="155" t="s">
        <v>125</v>
      </c>
      <c r="H156" s="156">
        <v>2</v>
      </c>
      <c r="I156" s="156">
        <v>0</v>
      </c>
      <c r="J156" s="156">
        <f t="shared" si="0"/>
        <v>0</v>
      </c>
      <c r="K156" s="157"/>
      <c r="L156" s="158"/>
      <c r="M156" s="159" t="s">
        <v>1</v>
      </c>
      <c r="N156" s="160" t="s">
        <v>33</v>
      </c>
      <c r="O156" s="147">
        <v>0</v>
      </c>
      <c r="P156" s="147">
        <f t="shared" si="1"/>
        <v>0</v>
      </c>
      <c r="Q156" s="147">
        <v>1.3788097731073701E-4</v>
      </c>
      <c r="R156" s="147">
        <f t="shared" si="2"/>
        <v>2.7576195462147401E-4</v>
      </c>
      <c r="S156" s="147">
        <v>0</v>
      </c>
      <c r="T156" s="148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120</v>
      </c>
      <c r="AT156" s="149" t="s">
        <v>117</v>
      </c>
      <c r="AU156" s="149" t="s">
        <v>109</v>
      </c>
      <c r="AY156" s="14" t="s">
        <v>108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4" t="s">
        <v>109</v>
      </c>
      <c r="BK156" s="151">
        <f t="shared" si="9"/>
        <v>0</v>
      </c>
      <c r="BL156" s="14" t="s">
        <v>120</v>
      </c>
      <c r="BM156" s="149" t="s">
        <v>238</v>
      </c>
    </row>
    <row r="157" spans="1:65" s="2" customFormat="1" ht="16.5" customHeight="1">
      <c r="A157" s="26"/>
      <c r="B157" s="138"/>
      <c r="C157" s="139" t="s">
        <v>239</v>
      </c>
      <c r="D157" s="139" t="s">
        <v>111</v>
      </c>
      <c r="E157" s="140" t="s">
        <v>240</v>
      </c>
      <c r="F157" s="141" t="s">
        <v>241</v>
      </c>
      <c r="G157" s="142" t="s">
        <v>133</v>
      </c>
      <c r="H157" s="143">
        <v>6</v>
      </c>
      <c r="I157" s="143">
        <v>0</v>
      </c>
      <c r="J157" s="143">
        <f t="shared" si="0"/>
        <v>0</v>
      </c>
      <c r="K157" s="144"/>
      <c r="L157" s="27"/>
      <c r="M157" s="145" t="s">
        <v>1</v>
      </c>
      <c r="N157" s="146" t="s">
        <v>33</v>
      </c>
      <c r="O157" s="147">
        <v>0.95</v>
      </c>
      <c r="P157" s="147">
        <f t="shared" si="1"/>
        <v>5.6999999999999993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143</v>
      </c>
      <c r="AT157" s="149" t="s">
        <v>111</v>
      </c>
      <c r="AU157" s="149" t="s">
        <v>109</v>
      </c>
      <c r="AY157" s="14" t="s">
        <v>108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4" t="s">
        <v>109</v>
      </c>
      <c r="BK157" s="151">
        <f t="shared" si="9"/>
        <v>0</v>
      </c>
      <c r="BL157" s="14" t="s">
        <v>143</v>
      </c>
      <c r="BM157" s="149" t="s">
        <v>242</v>
      </c>
    </row>
    <row r="158" spans="1:65" s="2" customFormat="1" ht="16.5" customHeight="1">
      <c r="A158" s="26"/>
      <c r="B158" s="138"/>
      <c r="C158" s="152" t="s">
        <v>243</v>
      </c>
      <c r="D158" s="152" t="s">
        <v>117</v>
      </c>
      <c r="E158" s="153" t="s">
        <v>244</v>
      </c>
      <c r="F158" s="154" t="s">
        <v>245</v>
      </c>
      <c r="G158" s="155" t="s">
        <v>125</v>
      </c>
      <c r="H158" s="156">
        <v>4</v>
      </c>
      <c r="I158" s="156">
        <v>0</v>
      </c>
      <c r="J158" s="156">
        <f t="shared" si="0"/>
        <v>0</v>
      </c>
      <c r="K158" s="157"/>
      <c r="L158" s="158"/>
      <c r="M158" s="159" t="s">
        <v>1</v>
      </c>
      <c r="N158" s="160" t="s">
        <v>33</v>
      </c>
      <c r="O158" s="147">
        <v>0</v>
      </c>
      <c r="P158" s="147">
        <f t="shared" si="1"/>
        <v>0</v>
      </c>
      <c r="Q158" s="147">
        <v>5.7800000000000004E-3</v>
      </c>
      <c r="R158" s="147">
        <f t="shared" si="2"/>
        <v>2.3120000000000002E-2</v>
      </c>
      <c r="S158" s="147">
        <v>0</v>
      </c>
      <c r="T158" s="148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120</v>
      </c>
      <c r="AT158" s="149" t="s">
        <v>117</v>
      </c>
      <c r="AU158" s="149" t="s">
        <v>109</v>
      </c>
      <c r="AY158" s="14" t="s">
        <v>108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4" t="s">
        <v>109</v>
      </c>
      <c r="BK158" s="151">
        <f t="shared" si="9"/>
        <v>0</v>
      </c>
      <c r="BL158" s="14" t="s">
        <v>120</v>
      </c>
      <c r="BM158" s="149" t="s">
        <v>246</v>
      </c>
    </row>
    <row r="159" spans="1:65" s="2" customFormat="1" ht="16.5" customHeight="1">
      <c r="A159" s="26"/>
      <c r="B159" s="138"/>
      <c r="C159" s="152" t="s">
        <v>247</v>
      </c>
      <c r="D159" s="152" t="s">
        <v>117</v>
      </c>
      <c r="E159" s="153" t="s">
        <v>248</v>
      </c>
      <c r="F159" s="154" t="s">
        <v>249</v>
      </c>
      <c r="G159" s="155" t="s">
        <v>125</v>
      </c>
      <c r="H159" s="156">
        <v>4</v>
      </c>
      <c r="I159" s="156">
        <v>0</v>
      </c>
      <c r="J159" s="156">
        <f t="shared" si="0"/>
        <v>0</v>
      </c>
      <c r="K159" s="157"/>
      <c r="L159" s="158"/>
      <c r="M159" s="159" t="s">
        <v>1</v>
      </c>
      <c r="N159" s="160" t="s">
        <v>33</v>
      </c>
      <c r="O159" s="147">
        <v>0</v>
      </c>
      <c r="P159" s="147">
        <f t="shared" si="1"/>
        <v>0</v>
      </c>
      <c r="Q159" s="147">
        <v>1.9000000000000001E-4</v>
      </c>
      <c r="R159" s="147">
        <f t="shared" si="2"/>
        <v>7.6000000000000004E-4</v>
      </c>
      <c r="S159" s="147">
        <v>0</v>
      </c>
      <c r="T159" s="148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120</v>
      </c>
      <c r="AT159" s="149" t="s">
        <v>117</v>
      </c>
      <c r="AU159" s="149" t="s">
        <v>109</v>
      </c>
      <c r="AY159" s="14" t="s">
        <v>108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4" t="s">
        <v>109</v>
      </c>
      <c r="BK159" s="151">
        <f t="shared" si="9"/>
        <v>0</v>
      </c>
      <c r="BL159" s="14" t="s">
        <v>120</v>
      </c>
      <c r="BM159" s="149" t="s">
        <v>250</v>
      </c>
    </row>
    <row r="160" spans="1:65" s="2" customFormat="1" ht="16.5" customHeight="1">
      <c r="A160" s="26"/>
      <c r="B160" s="138"/>
      <c r="C160" s="152" t="s">
        <v>251</v>
      </c>
      <c r="D160" s="152" t="s">
        <v>117</v>
      </c>
      <c r="E160" s="153" t="s">
        <v>252</v>
      </c>
      <c r="F160" s="154" t="s">
        <v>253</v>
      </c>
      <c r="G160" s="155" t="s">
        <v>125</v>
      </c>
      <c r="H160" s="156">
        <v>8</v>
      </c>
      <c r="I160" s="156">
        <v>0</v>
      </c>
      <c r="J160" s="156">
        <f t="shared" si="0"/>
        <v>0</v>
      </c>
      <c r="K160" s="157"/>
      <c r="L160" s="158"/>
      <c r="M160" s="159" t="s">
        <v>1</v>
      </c>
      <c r="N160" s="160" t="s">
        <v>33</v>
      </c>
      <c r="O160" s="147">
        <v>0</v>
      </c>
      <c r="P160" s="147">
        <f t="shared" si="1"/>
        <v>0</v>
      </c>
      <c r="Q160" s="147">
        <v>4.0000000000000002E-4</v>
      </c>
      <c r="R160" s="147">
        <f t="shared" si="2"/>
        <v>3.2000000000000002E-3</v>
      </c>
      <c r="S160" s="147">
        <v>0</v>
      </c>
      <c r="T160" s="148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120</v>
      </c>
      <c r="AT160" s="149" t="s">
        <v>117</v>
      </c>
      <c r="AU160" s="149" t="s">
        <v>109</v>
      </c>
      <c r="AY160" s="14" t="s">
        <v>108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4" t="s">
        <v>109</v>
      </c>
      <c r="BK160" s="151">
        <f t="shared" si="9"/>
        <v>0</v>
      </c>
      <c r="BL160" s="14" t="s">
        <v>120</v>
      </c>
      <c r="BM160" s="149" t="s">
        <v>254</v>
      </c>
    </row>
    <row r="161" spans="1:65" s="2" customFormat="1" ht="21.75" customHeight="1">
      <c r="A161" s="26"/>
      <c r="B161" s="138"/>
      <c r="C161" s="139" t="s">
        <v>255</v>
      </c>
      <c r="D161" s="139" t="s">
        <v>111</v>
      </c>
      <c r="E161" s="140" t="s">
        <v>256</v>
      </c>
      <c r="F161" s="141" t="s">
        <v>257</v>
      </c>
      <c r="G161" s="142" t="s">
        <v>133</v>
      </c>
      <c r="H161" s="143">
        <v>20</v>
      </c>
      <c r="I161" s="143">
        <v>0</v>
      </c>
      <c r="J161" s="143">
        <f t="shared" si="0"/>
        <v>0</v>
      </c>
      <c r="K161" s="144"/>
      <c r="L161" s="27"/>
      <c r="M161" s="145" t="s">
        <v>1</v>
      </c>
      <c r="N161" s="146" t="s">
        <v>33</v>
      </c>
      <c r="O161" s="147">
        <v>4.2999999999999997E-2</v>
      </c>
      <c r="P161" s="147">
        <f t="shared" si="1"/>
        <v>0.85999999999999988</v>
      </c>
      <c r="Q161" s="147">
        <v>0</v>
      </c>
      <c r="R161" s="147">
        <f t="shared" si="2"/>
        <v>0</v>
      </c>
      <c r="S161" s="147">
        <v>0</v>
      </c>
      <c r="T161" s="148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143</v>
      </c>
      <c r="AT161" s="149" t="s">
        <v>111</v>
      </c>
      <c r="AU161" s="149" t="s">
        <v>109</v>
      </c>
      <c r="AY161" s="14" t="s">
        <v>108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4" t="s">
        <v>109</v>
      </c>
      <c r="BK161" s="151">
        <f t="shared" si="9"/>
        <v>0</v>
      </c>
      <c r="BL161" s="14" t="s">
        <v>143</v>
      </c>
      <c r="BM161" s="149" t="s">
        <v>258</v>
      </c>
    </row>
    <row r="162" spans="1:65" s="2" customFormat="1" ht="16.5" customHeight="1">
      <c r="A162" s="26"/>
      <c r="B162" s="138"/>
      <c r="C162" s="152" t="s">
        <v>259</v>
      </c>
      <c r="D162" s="152" t="s">
        <v>117</v>
      </c>
      <c r="E162" s="153" t="s">
        <v>260</v>
      </c>
      <c r="F162" s="154" t="s">
        <v>261</v>
      </c>
      <c r="G162" s="155" t="s">
        <v>133</v>
      </c>
      <c r="H162" s="156">
        <v>20</v>
      </c>
      <c r="I162" s="156">
        <v>0</v>
      </c>
      <c r="J162" s="156">
        <f t="shared" si="0"/>
        <v>0</v>
      </c>
      <c r="K162" s="157"/>
      <c r="L162" s="158"/>
      <c r="M162" s="159" t="s">
        <v>1</v>
      </c>
      <c r="N162" s="160" t="s">
        <v>33</v>
      </c>
      <c r="O162" s="147">
        <v>0</v>
      </c>
      <c r="P162" s="147">
        <f t="shared" si="1"/>
        <v>0</v>
      </c>
      <c r="Q162" s="147">
        <v>0</v>
      </c>
      <c r="R162" s="147">
        <f t="shared" si="2"/>
        <v>0</v>
      </c>
      <c r="S162" s="147">
        <v>0</v>
      </c>
      <c r="T162" s="148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120</v>
      </c>
      <c r="AT162" s="149" t="s">
        <v>117</v>
      </c>
      <c r="AU162" s="149" t="s">
        <v>109</v>
      </c>
      <c r="AY162" s="14" t="s">
        <v>108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4" t="s">
        <v>109</v>
      </c>
      <c r="BK162" s="151">
        <f t="shared" si="9"/>
        <v>0</v>
      </c>
      <c r="BL162" s="14" t="s">
        <v>120</v>
      </c>
      <c r="BM162" s="149" t="s">
        <v>262</v>
      </c>
    </row>
    <row r="163" spans="1:65" s="2" customFormat="1" ht="16.5" customHeight="1">
      <c r="A163" s="26"/>
      <c r="B163" s="138"/>
      <c r="C163" s="139" t="s">
        <v>263</v>
      </c>
      <c r="D163" s="139" t="s">
        <v>111</v>
      </c>
      <c r="E163" s="140" t="s">
        <v>264</v>
      </c>
      <c r="F163" s="141" t="s">
        <v>265</v>
      </c>
      <c r="G163" s="142" t="s">
        <v>266</v>
      </c>
      <c r="H163" s="143">
        <v>2</v>
      </c>
      <c r="I163" s="143">
        <v>0</v>
      </c>
      <c r="J163" s="143">
        <f t="shared" si="0"/>
        <v>0</v>
      </c>
      <c r="K163" s="144"/>
      <c r="L163" s="27"/>
      <c r="M163" s="145" t="s">
        <v>1</v>
      </c>
      <c r="N163" s="146" t="s">
        <v>33</v>
      </c>
      <c r="O163" s="147">
        <v>0</v>
      </c>
      <c r="P163" s="147">
        <f t="shared" si="1"/>
        <v>0</v>
      </c>
      <c r="Q163" s="147">
        <v>0</v>
      </c>
      <c r="R163" s="147">
        <f t="shared" si="2"/>
        <v>0</v>
      </c>
      <c r="S163" s="147">
        <v>0</v>
      </c>
      <c r="T163" s="148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120</v>
      </c>
      <c r="AT163" s="149" t="s">
        <v>111</v>
      </c>
      <c r="AU163" s="149" t="s">
        <v>109</v>
      </c>
      <c r="AY163" s="14" t="s">
        <v>108</v>
      </c>
      <c r="BE163" s="150">
        <f t="shared" si="4"/>
        <v>0</v>
      </c>
      <c r="BF163" s="150">
        <f t="shared" si="5"/>
        <v>0</v>
      </c>
      <c r="BG163" s="150">
        <f t="shared" si="6"/>
        <v>0</v>
      </c>
      <c r="BH163" s="150">
        <f t="shared" si="7"/>
        <v>0</v>
      </c>
      <c r="BI163" s="150">
        <f t="shared" si="8"/>
        <v>0</v>
      </c>
      <c r="BJ163" s="14" t="s">
        <v>109</v>
      </c>
      <c r="BK163" s="151">
        <f t="shared" si="9"/>
        <v>0</v>
      </c>
      <c r="BL163" s="14" t="s">
        <v>120</v>
      </c>
      <c r="BM163" s="149" t="s">
        <v>267</v>
      </c>
    </row>
    <row r="164" spans="1:65" s="2" customFormat="1" ht="16.5" customHeight="1">
      <c r="A164" s="26"/>
      <c r="B164" s="138"/>
      <c r="C164" s="139" t="s">
        <v>268</v>
      </c>
      <c r="D164" s="139" t="s">
        <v>111</v>
      </c>
      <c r="E164" s="140" t="s">
        <v>269</v>
      </c>
      <c r="F164" s="141" t="s">
        <v>270</v>
      </c>
      <c r="G164" s="142" t="s">
        <v>266</v>
      </c>
      <c r="H164" s="143">
        <v>3</v>
      </c>
      <c r="I164" s="143">
        <v>0</v>
      </c>
      <c r="J164" s="143">
        <f t="shared" si="0"/>
        <v>0</v>
      </c>
      <c r="K164" s="144"/>
      <c r="L164" s="27"/>
      <c r="M164" s="145" t="s">
        <v>1</v>
      </c>
      <c r="N164" s="146" t="s">
        <v>33</v>
      </c>
      <c r="O164" s="147">
        <v>0</v>
      </c>
      <c r="P164" s="147">
        <f t="shared" si="1"/>
        <v>0</v>
      </c>
      <c r="Q164" s="147">
        <v>0</v>
      </c>
      <c r="R164" s="147">
        <f t="shared" si="2"/>
        <v>0</v>
      </c>
      <c r="S164" s="147">
        <v>0</v>
      </c>
      <c r="T164" s="148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143</v>
      </c>
      <c r="AT164" s="149" t="s">
        <v>111</v>
      </c>
      <c r="AU164" s="149" t="s">
        <v>109</v>
      </c>
      <c r="AY164" s="14" t="s">
        <v>108</v>
      </c>
      <c r="BE164" s="150">
        <f t="shared" si="4"/>
        <v>0</v>
      </c>
      <c r="BF164" s="150">
        <f t="shared" si="5"/>
        <v>0</v>
      </c>
      <c r="BG164" s="150">
        <f t="shared" si="6"/>
        <v>0</v>
      </c>
      <c r="BH164" s="150">
        <f t="shared" si="7"/>
        <v>0</v>
      </c>
      <c r="BI164" s="150">
        <f t="shared" si="8"/>
        <v>0</v>
      </c>
      <c r="BJ164" s="14" t="s">
        <v>109</v>
      </c>
      <c r="BK164" s="151">
        <f t="shared" si="9"/>
        <v>0</v>
      </c>
      <c r="BL164" s="14" t="s">
        <v>143</v>
      </c>
      <c r="BM164" s="149" t="s">
        <v>271</v>
      </c>
    </row>
    <row r="165" spans="1:65" s="12" customFormat="1" ht="22.9" customHeight="1">
      <c r="B165" s="126"/>
      <c r="D165" s="127" t="s">
        <v>66</v>
      </c>
      <c r="E165" s="136" t="s">
        <v>272</v>
      </c>
      <c r="F165" s="136" t="s">
        <v>273</v>
      </c>
      <c r="J165" s="137">
        <f>BK165</f>
        <v>0</v>
      </c>
      <c r="L165" s="126"/>
      <c r="M165" s="130"/>
      <c r="N165" s="131"/>
      <c r="O165" s="131"/>
      <c r="P165" s="132">
        <f>SUM(P166:P171)</f>
        <v>8.0023400000000002</v>
      </c>
      <c r="Q165" s="131"/>
      <c r="R165" s="132">
        <f>SUM(R166:R171)</f>
        <v>5.0200000000000002E-2</v>
      </c>
      <c r="S165" s="131"/>
      <c r="T165" s="133">
        <f>SUM(T166:T171)</f>
        <v>9.8000000000000004E-2</v>
      </c>
      <c r="AR165" s="127" t="s">
        <v>122</v>
      </c>
      <c r="AT165" s="134" t="s">
        <v>66</v>
      </c>
      <c r="AU165" s="134" t="s">
        <v>75</v>
      </c>
      <c r="AY165" s="127" t="s">
        <v>108</v>
      </c>
      <c r="BK165" s="135">
        <f>SUM(BK166:BK171)</f>
        <v>0</v>
      </c>
    </row>
    <row r="166" spans="1:65" s="2" customFormat="1" ht="16.5" customHeight="1">
      <c r="A166" s="26"/>
      <c r="B166" s="138"/>
      <c r="C166" s="139" t="s">
        <v>274</v>
      </c>
      <c r="D166" s="139" t="s">
        <v>111</v>
      </c>
      <c r="E166" s="140" t="s">
        <v>275</v>
      </c>
      <c r="F166" s="141" t="s">
        <v>276</v>
      </c>
      <c r="G166" s="142" t="s">
        <v>277</v>
      </c>
      <c r="H166" s="143">
        <v>1</v>
      </c>
      <c r="I166" s="143">
        <v>0</v>
      </c>
      <c r="J166" s="143">
        <f t="shared" ref="J166:J171" si="10">ROUND(I166*H166,3)</f>
        <v>0</v>
      </c>
      <c r="K166" s="144"/>
      <c r="L166" s="27"/>
      <c r="M166" s="145" t="s">
        <v>1</v>
      </c>
      <c r="N166" s="146" t="s">
        <v>33</v>
      </c>
      <c r="O166" s="147">
        <v>0.19</v>
      </c>
      <c r="P166" s="147">
        <f t="shared" ref="P166:P171" si="11">O166*H166</f>
        <v>0.19</v>
      </c>
      <c r="Q166" s="147">
        <v>0</v>
      </c>
      <c r="R166" s="147">
        <f t="shared" ref="R166:R171" si="12">Q166*H166</f>
        <v>0</v>
      </c>
      <c r="S166" s="147">
        <v>9.8000000000000004E-2</v>
      </c>
      <c r="T166" s="148">
        <f t="shared" ref="T166:T171" si="13">S166*H166</f>
        <v>9.8000000000000004E-2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115</v>
      </c>
      <c r="AT166" s="149" t="s">
        <v>111</v>
      </c>
      <c r="AU166" s="149" t="s">
        <v>109</v>
      </c>
      <c r="AY166" s="14" t="s">
        <v>108</v>
      </c>
      <c r="BE166" s="150">
        <f t="shared" ref="BE166:BE171" si="14">IF(N166="základná",J166,0)</f>
        <v>0</v>
      </c>
      <c r="BF166" s="150">
        <f t="shared" ref="BF166:BF171" si="15">IF(N166="znížená",J166,0)</f>
        <v>0</v>
      </c>
      <c r="BG166" s="150">
        <f t="shared" ref="BG166:BG171" si="16">IF(N166="zákl. prenesená",J166,0)</f>
        <v>0</v>
      </c>
      <c r="BH166" s="150">
        <f t="shared" ref="BH166:BH171" si="17">IF(N166="zníž. prenesená",J166,0)</f>
        <v>0</v>
      </c>
      <c r="BI166" s="150">
        <f t="shared" ref="BI166:BI171" si="18">IF(N166="nulová",J166,0)</f>
        <v>0</v>
      </c>
      <c r="BJ166" s="14" t="s">
        <v>109</v>
      </c>
      <c r="BK166" s="151">
        <f t="shared" ref="BK166:BK171" si="19">ROUND(I166*H166,3)</f>
        <v>0</v>
      </c>
      <c r="BL166" s="14" t="s">
        <v>115</v>
      </c>
      <c r="BM166" s="149" t="s">
        <v>278</v>
      </c>
    </row>
    <row r="167" spans="1:65" s="2" customFormat="1" ht="21.75" customHeight="1">
      <c r="A167" s="26"/>
      <c r="B167" s="138"/>
      <c r="C167" s="139" t="s">
        <v>279</v>
      </c>
      <c r="D167" s="139" t="s">
        <v>111</v>
      </c>
      <c r="E167" s="140" t="s">
        <v>280</v>
      </c>
      <c r="F167" s="141" t="s">
        <v>281</v>
      </c>
      <c r="G167" s="142" t="s">
        <v>114</v>
      </c>
      <c r="H167" s="143">
        <v>2.2000000000000002</v>
      </c>
      <c r="I167" s="143">
        <v>0</v>
      </c>
      <c r="J167" s="143">
        <f t="shared" si="10"/>
        <v>0</v>
      </c>
      <c r="K167" s="144"/>
      <c r="L167" s="27"/>
      <c r="M167" s="145" t="s">
        <v>1</v>
      </c>
      <c r="N167" s="146" t="s">
        <v>33</v>
      </c>
      <c r="O167" s="147">
        <v>2.9211</v>
      </c>
      <c r="P167" s="147">
        <f t="shared" si="11"/>
        <v>6.4264200000000002</v>
      </c>
      <c r="Q167" s="147">
        <v>0</v>
      </c>
      <c r="R167" s="147">
        <f t="shared" si="12"/>
        <v>0</v>
      </c>
      <c r="S167" s="147">
        <v>0</v>
      </c>
      <c r="T167" s="148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143</v>
      </c>
      <c r="AT167" s="149" t="s">
        <v>111</v>
      </c>
      <c r="AU167" s="149" t="s">
        <v>109</v>
      </c>
      <c r="AY167" s="14" t="s">
        <v>108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4" t="s">
        <v>109</v>
      </c>
      <c r="BK167" s="151">
        <f t="shared" si="19"/>
        <v>0</v>
      </c>
      <c r="BL167" s="14" t="s">
        <v>143</v>
      </c>
      <c r="BM167" s="149" t="s">
        <v>282</v>
      </c>
    </row>
    <row r="168" spans="1:65" s="2" customFormat="1" ht="21.75" customHeight="1">
      <c r="A168" s="26"/>
      <c r="B168" s="138"/>
      <c r="C168" s="139" t="s">
        <v>283</v>
      </c>
      <c r="D168" s="139" t="s">
        <v>111</v>
      </c>
      <c r="E168" s="140" t="s">
        <v>284</v>
      </c>
      <c r="F168" s="141" t="s">
        <v>285</v>
      </c>
      <c r="G168" s="142" t="s">
        <v>114</v>
      </c>
      <c r="H168" s="143">
        <v>0.2</v>
      </c>
      <c r="I168" s="143">
        <v>0</v>
      </c>
      <c r="J168" s="143">
        <f t="shared" si="10"/>
        <v>0</v>
      </c>
      <c r="K168" s="144"/>
      <c r="L168" s="27"/>
      <c r="M168" s="145" t="s">
        <v>1</v>
      </c>
      <c r="N168" s="146" t="s">
        <v>33</v>
      </c>
      <c r="O168" s="147">
        <v>0.79559999999999997</v>
      </c>
      <c r="P168" s="147">
        <f t="shared" si="11"/>
        <v>0.15912000000000001</v>
      </c>
      <c r="Q168" s="147">
        <v>0</v>
      </c>
      <c r="R168" s="147">
        <f t="shared" si="12"/>
        <v>0</v>
      </c>
      <c r="S168" s="147">
        <v>0</v>
      </c>
      <c r="T168" s="148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143</v>
      </c>
      <c r="AT168" s="149" t="s">
        <v>111</v>
      </c>
      <c r="AU168" s="149" t="s">
        <v>109</v>
      </c>
      <c r="AY168" s="14" t="s">
        <v>108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4" t="s">
        <v>109</v>
      </c>
      <c r="BK168" s="151">
        <f t="shared" si="19"/>
        <v>0</v>
      </c>
      <c r="BL168" s="14" t="s">
        <v>143</v>
      </c>
      <c r="BM168" s="149" t="s">
        <v>286</v>
      </c>
    </row>
    <row r="169" spans="1:65" s="2" customFormat="1" ht="21.75" customHeight="1">
      <c r="A169" s="26"/>
      <c r="B169" s="138"/>
      <c r="C169" s="139" t="s">
        <v>287</v>
      </c>
      <c r="D169" s="139" t="s">
        <v>111</v>
      </c>
      <c r="E169" s="140" t="s">
        <v>288</v>
      </c>
      <c r="F169" s="141" t="s">
        <v>289</v>
      </c>
      <c r="G169" s="142" t="s">
        <v>114</v>
      </c>
      <c r="H169" s="143">
        <v>2</v>
      </c>
      <c r="I169" s="143">
        <v>0</v>
      </c>
      <c r="J169" s="143">
        <f t="shared" si="10"/>
        <v>0</v>
      </c>
      <c r="K169" s="144"/>
      <c r="L169" s="27"/>
      <c r="M169" s="145" t="s">
        <v>1</v>
      </c>
      <c r="N169" s="146" t="s">
        <v>33</v>
      </c>
      <c r="O169" s="147">
        <v>0.46539999999999998</v>
      </c>
      <c r="P169" s="147">
        <f t="shared" si="11"/>
        <v>0.93079999999999996</v>
      </c>
      <c r="Q169" s="147">
        <v>0</v>
      </c>
      <c r="R169" s="147">
        <f t="shared" si="12"/>
        <v>0</v>
      </c>
      <c r="S169" s="147">
        <v>0</v>
      </c>
      <c r="T169" s="148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143</v>
      </c>
      <c r="AT169" s="149" t="s">
        <v>111</v>
      </c>
      <c r="AU169" s="149" t="s">
        <v>109</v>
      </c>
      <c r="AY169" s="14" t="s">
        <v>108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4" t="s">
        <v>109</v>
      </c>
      <c r="BK169" s="151">
        <f t="shared" si="19"/>
        <v>0</v>
      </c>
      <c r="BL169" s="14" t="s">
        <v>143</v>
      </c>
      <c r="BM169" s="149" t="s">
        <v>290</v>
      </c>
    </row>
    <row r="170" spans="1:65" s="2" customFormat="1" ht="21.75" customHeight="1">
      <c r="A170" s="26"/>
      <c r="B170" s="138"/>
      <c r="C170" s="139" t="s">
        <v>291</v>
      </c>
      <c r="D170" s="139" t="s">
        <v>111</v>
      </c>
      <c r="E170" s="140" t="s">
        <v>292</v>
      </c>
      <c r="F170" s="141" t="s">
        <v>293</v>
      </c>
      <c r="G170" s="142" t="s">
        <v>277</v>
      </c>
      <c r="H170" s="143">
        <v>1</v>
      </c>
      <c r="I170" s="143">
        <v>0</v>
      </c>
      <c r="J170" s="143">
        <f t="shared" si="10"/>
        <v>0</v>
      </c>
      <c r="K170" s="144"/>
      <c r="L170" s="27"/>
      <c r="M170" s="145" t="s">
        <v>1</v>
      </c>
      <c r="N170" s="146" t="s">
        <v>33</v>
      </c>
      <c r="O170" s="147">
        <v>0.14299999999999999</v>
      </c>
      <c r="P170" s="147">
        <f t="shared" si="11"/>
        <v>0.14299999999999999</v>
      </c>
      <c r="Q170" s="147">
        <v>0</v>
      </c>
      <c r="R170" s="147">
        <f t="shared" si="12"/>
        <v>0</v>
      </c>
      <c r="S170" s="147">
        <v>0</v>
      </c>
      <c r="T170" s="148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143</v>
      </c>
      <c r="AT170" s="149" t="s">
        <v>111</v>
      </c>
      <c r="AU170" s="149" t="s">
        <v>109</v>
      </c>
      <c r="AY170" s="14" t="s">
        <v>108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4" t="s">
        <v>109</v>
      </c>
      <c r="BK170" s="151">
        <f t="shared" si="19"/>
        <v>0</v>
      </c>
      <c r="BL170" s="14" t="s">
        <v>143</v>
      </c>
      <c r="BM170" s="149" t="s">
        <v>294</v>
      </c>
    </row>
    <row r="171" spans="1:65" s="2" customFormat="1" ht="21.75" customHeight="1">
      <c r="A171" s="26"/>
      <c r="B171" s="138"/>
      <c r="C171" s="139" t="s">
        <v>295</v>
      </c>
      <c r="D171" s="139" t="s">
        <v>111</v>
      </c>
      <c r="E171" s="140" t="s">
        <v>296</v>
      </c>
      <c r="F171" s="141" t="s">
        <v>297</v>
      </c>
      <c r="G171" s="142" t="s">
        <v>277</v>
      </c>
      <c r="H171" s="143">
        <v>1</v>
      </c>
      <c r="I171" s="143">
        <v>0</v>
      </c>
      <c r="J171" s="143">
        <f t="shared" si="10"/>
        <v>0</v>
      </c>
      <c r="K171" s="144"/>
      <c r="L171" s="27"/>
      <c r="M171" s="145" t="s">
        <v>1</v>
      </c>
      <c r="N171" s="146" t="s">
        <v>33</v>
      </c>
      <c r="O171" s="147">
        <v>0.153</v>
      </c>
      <c r="P171" s="147">
        <f t="shared" si="11"/>
        <v>0.153</v>
      </c>
      <c r="Q171" s="147">
        <v>5.0200000000000002E-2</v>
      </c>
      <c r="R171" s="147">
        <f t="shared" si="12"/>
        <v>5.0200000000000002E-2</v>
      </c>
      <c r="S171" s="147">
        <v>0</v>
      </c>
      <c r="T171" s="148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9" t="s">
        <v>115</v>
      </c>
      <c r="AT171" s="149" t="s">
        <v>111</v>
      </c>
      <c r="AU171" s="149" t="s">
        <v>109</v>
      </c>
      <c r="AY171" s="14" t="s">
        <v>108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4" t="s">
        <v>109</v>
      </c>
      <c r="BK171" s="151">
        <f t="shared" si="19"/>
        <v>0</v>
      </c>
      <c r="BL171" s="14" t="s">
        <v>115</v>
      </c>
      <c r="BM171" s="149" t="s">
        <v>298</v>
      </c>
    </row>
    <row r="172" spans="1:65" s="12" customFormat="1" ht="25.9" customHeight="1">
      <c r="B172" s="126"/>
      <c r="D172" s="127" t="s">
        <v>66</v>
      </c>
      <c r="E172" s="128" t="s">
        <v>299</v>
      </c>
      <c r="F172" s="128" t="s">
        <v>300</v>
      </c>
      <c r="J172" s="129">
        <f>BK172</f>
        <v>0</v>
      </c>
      <c r="L172" s="126"/>
      <c r="M172" s="130"/>
      <c r="N172" s="131"/>
      <c r="O172" s="131"/>
      <c r="P172" s="132">
        <f>SUM(P173:P177)</f>
        <v>12.747999999999999</v>
      </c>
      <c r="Q172" s="131"/>
      <c r="R172" s="132">
        <f>SUM(R173:R177)</f>
        <v>0</v>
      </c>
      <c r="S172" s="131"/>
      <c r="T172" s="133">
        <f>SUM(T173:T177)</f>
        <v>0</v>
      </c>
      <c r="AR172" s="127" t="s">
        <v>115</v>
      </c>
      <c r="AT172" s="134" t="s">
        <v>66</v>
      </c>
      <c r="AU172" s="134" t="s">
        <v>67</v>
      </c>
      <c r="AY172" s="127" t="s">
        <v>108</v>
      </c>
      <c r="BK172" s="135">
        <f>SUM(BK173:BK177)</f>
        <v>0</v>
      </c>
    </row>
    <row r="173" spans="1:65" s="2" customFormat="1" ht="33" customHeight="1">
      <c r="A173" s="26"/>
      <c r="B173" s="138"/>
      <c r="C173" s="139" t="s">
        <v>301</v>
      </c>
      <c r="D173" s="139" t="s">
        <v>111</v>
      </c>
      <c r="E173" s="140" t="s">
        <v>302</v>
      </c>
      <c r="F173" s="141" t="s">
        <v>303</v>
      </c>
      <c r="G173" s="142" t="s">
        <v>304</v>
      </c>
      <c r="H173" s="143">
        <v>1</v>
      </c>
      <c r="I173" s="143">
        <v>0</v>
      </c>
      <c r="J173" s="143">
        <f>ROUND(I173*H173,3)</f>
        <v>0</v>
      </c>
      <c r="K173" s="144"/>
      <c r="L173" s="27"/>
      <c r="M173" s="145" t="s">
        <v>1</v>
      </c>
      <c r="N173" s="146" t="s">
        <v>33</v>
      </c>
      <c r="O173" s="147">
        <v>0</v>
      </c>
      <c r="P173" s="147">
        <f>O173*H173</f>
        <v>0</v>
      </c>
      <c r="Q173" s="147">
        <v>0</v>
      </c>
      <c r="R173" s="147">
        <f>Q173*H173</f>
        <v>0</v>
      </c>
      <c r="S173" s="147">
        <v>0</v>
      </c>
      <c r="T173" s="148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9" t="s">
        <v>305</v>
      </c>
      <c r="AT173" s="149" t="s">
        <v>111</v>
      </c>
      <c r="AU173" s="149" t="s">
        <v>75</v>
      </c>
      <c r="AY173" s="14" t="s">
        <v>108</v>
      </c>
      <c r="BE173" s="150">
        <f>IF(N173="základná",J173,0)</f>
        <v>0</v>
      </c>
      <c r="BF173" s="150">
        <f>IF(N173="znížená",J173,0)</f>
        <v>0</v>
      </c>
      <c r="BG173" s="150">
        <f>IF(N173="zákl. prenesená",J173,0)</f>
        <v>0</v>
      </c>
      <c r="BH173" s="150">
        <f>IF(N173="zníž. prenesená",J173,0)</f>
        <v>0</v>
      </c>
      <c r="BI173" s="150">
        <f>IF(N173="nulová",J173,0)</f>
        <v>0</v>
      </c>
      <c r="BJ173" s="14" t="s">
        <v>109</v>
      </c>
      <c r="BK173" s="151">
        <f>ROUND(I173*H173,3)</f>
        <v>0</v>
      </c>
      <c r="BL173" s="14" t="s">
        <v>305</v>
      </c>
      <c r="BM173" s="149" t="s">
        <v>306</v>
      </c>
    </row>
    <row r="174" spans="1:65" s="2" customFormat="1" ht="16.5" customHeight="1">
      <c r="A174" s="26"/>
      <c r="B174" s="138"/>
      <c r="C174" s="139" t="s">
        <v>307</v>
      </c>
      <c r="D174" s="139" t="s">
        <v>111</v>
      </c>
      <c r="E174" s="140" t="s">
        <v>308</v>
      </c>
      <c r="F174" s="141" t="s">
        <v>309</v>
      </c>
      <c r="G174" s="142" t="s">
        <v>310</v>
      </c>
      <c r="H174" s="143">
        <v>8</v>
      </c>
      <c r="I174" s="143">
        <v>0</v>
      </c>
      <c r="J174" s="143">
        <f>ROUND(I174*H174,3)</f>
        <v>0</v>
      </c>
      <c r="K174" s="144"/>
      <c r="L174" s="27"/>
      <c r="M174" s="145" t="s">
        <v>1</v>
      </c>
      <c r="N174" s="146" t="s">
        <v>33</v>
      </c>
      <c r="O174" s="147">
        <v>1.06</v>
      </c>
      <c r="P174" s="147">
        <f>O174*H174</f>
        <v>8.48</v>
      </c>
      <c r="Q174" s="147">
        <v>0</v>
      </c>
      <c r="R174" s="147">
        <f>Q174*H174</f>
        <v>0</v>
      </c>
      <c r="S174" s="147">
        <v>0</v>
      </c>
      <c r="T174" s="148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9" t="s">
        <v>134</v>
      </c>
      <c r="AT174" s="149" t="s">
        <v>111</v>
      </c>
      <c r="AU174" s="149" t="s">
        <v>75</v>
      </c>
      <c r="AY174" s="14" t="s">
        <v>108</v>
      </c>
      <c r="BE174" s="150">
        <f>IF(N174="základná",J174,0)</f>
        <v>0</v>
      </c>
      <c r="BF174" s="150">
        <f>IF(N174="znížená",J174,0)</f>
        <v>0</v>
      </c>
      <c r="BG174" s="150">
        <f>IF(N174="zákl. prenesená",J174,0)</f>
        <v>0</v>
      </c>
      <c r="BH174" s="150">
        <f>IF(N174="zníž. prenesená",J174,0)</f>
        <v>0</v>
      </c>
      <c r="BI174" s="150">
        <f>IF(N174="nulová",J174,0)</f>
        <v>0</v>
      </c>
      <c r="BJ174" s="14" t="s">
        <v>109</v>
      </c>
      <c r="BK174" s="151">
        <f>ROUND(I174*H174,3)</f>
        <v>0</v>
      </c>
      <c r="BL174" s="14" t="s">
        <v>134</v>
      </c>
      <c r="BM174" s="149" t="s">
        <v>311</v>
      </c>
    </row>
    <row r="175" spans="1:65" s="2" customFormat="1" ht="16.5" customHeight="1">
      <c r="A175" s="26"/>
      <c r="B175" s="138"/>
      <c r="C175" s="139" t="s">
        <v>312</v>
      </c>
      <c r="D175" s="139" t="s">
        <v>111</v>
      </c>
      <c r="E175" s="140" t="s">
        <v>313</v>
      </c>
      <c r="F175" s="141" t="s">
        <v>314</v>
      </c>
      <c r="G175" s="142" t="s">
        <v>310</v>
      </c>
      <c r="H175" s="143">
        <v>4</v>
      </c>
      <c r="I175" s="143">
        <v>0</v>
      </c>
      <c r="J175" s="143">
        <f>ROUND(I175*H175,3)</f>
        <v>0</v>
      </c>
      <c r="K175" s="144"/>
      <c r="L175" s="27"/>
      <c r="M175" s="145" t="s">
        <v>1</v>
      </c>
      <c r="N175" s="146" t="s">
        <v>33</v>
      </c>
      <c r="O175" s="147">
        <v>1.06</v>
      </c>
      <c r="P175" s="147">
        <f>O175*H175</f>
        <v>4.24</v>
      </c>
      <c r="Q175" s="147">
        <v>0</v>
      </c>
      <c r="R175" s="147">
        <f>Q175*H175</f>
        <v>0</v>
      </c>
      <c r="S175" s="147">
        <v>0</v>
      </c>
      <c r="T175" s="148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9" t="s">
        <v>134</v>
      </c>
      <c r="AT175" s="149" t="s">
        <v>111</v>
      </c>
      <c r="AU175" s="149" t="s">
        <v>75</v>
      </c>
      <c r="AY175" s="14" t="s">
        <v>108</v>
      </c>
      <c r="BE175" s="150">
        <f>IF(N175="základná",J175,0)</f>
        <v>0</v>
      </c>
      <c r="BF175" s="150">
        <f>IF(N175="znížená",J175,0)</f>
        <v>0</v>
      </c>
      <c r="BG175" s="150">
        <f>IF(N175="zákl. prenesená",J175,0)</f>
        <v>0</v>
      </c>
      <c r="BH175" s="150">
        <f>IF(N175="zníž. prenesená",J175,0)</f>
        <v>0</v>
      </c>
      <c r="BI175" s="150">
        <f>IF(N175="nulová",J175,0)</f>
        <v>0</v>
      </c>
      <c r="BJ175" s="14" t="s">
        <v>109</v>
      </c>
      <c r="BK175" s="151">
        <f>ROUND(I175*H175,3)</f>
        <v>0</v>
      </c>
      <c r="BL175" s="14" t="s">
        <v>134</v>
      </c>
      <c r="BM175" s="149" t="s">
        <v>315</v>
      </c>
    </row>
    <row r="176" spans="1:65" s="2" customFormat="1" ht="16.5" customHeight="1">
      <c r="A176" s="26"/>
      <c r="B176" s="138"/>
      <c r="C176" s="139" t="s">
        <v>316</v>
      </c>
      <c r="D176" s="139" t="s">
        <v>111</v>
      </c>
      <c r="E176" s="140" t="s">
        <v>317</v>
      </c>
      <c r="F176" s="141" t="s">
        <v>318</v>
      </c>
      <c r="G176" s="142" t="s">
        <v>319</v>
      </c>
      <c r="H176" s="143">
        <v>1</v>
      </c>
      <c r="I176" s="143">
        <v>0</v>
      </c>
      <c r="J176" s="143">
        <f>ROUND(I176*H176,3)</f>
        <v>0</v>
      </c>
      <c r="K176" s="144"/>
      <c r="L176" s="27"/>
      <c r="M176" s="145" t="s">
        <v>1</v>
      </c>
      <c r="N176" s="146" t="s">
        <v>33</v>
      </c>
      <c r="O176" s="147">
        <v>1.4E-2</v>
      </c>
      <c r="P176" s="147">
        <f>O176*H176</f>
        <v>1.4E-2</v>
      </c>
      <c r="Q176" s="147">
        <v>0</v>
      </c>
      <c r="R176" s="147">
        <f>Q176*H176</f>
        <v>0</v>
      </c>
      <c r="S176" s="147">
        <v>0</v>
      </c>
      <c r="T176" s="148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9" t="s">
        <v>134</v>
      </c>
      <c r="AT176" s="149" t="s">
        <v>111</v>
      </c>
      <c r="AU176" s="149" t="s">
        <v>75</v>
      </c>
      <c r="AY176" s="14" t="s">
        <v>108</v>
      </c>
      <c r="BE176" s="150">
        <f>IF(N176="základná",J176,0)</f>
        <v>0</v>
      </c>
      <c r="BF176" s="150">
        <f>IF(N176="znížená",J176,0)</f>
        <v>0</v>
      </c>
      <c r="BG176" s="150">
        <f>IF(N176="zákl. prenesená",J176,0)</f>
        <v>0</v>
      </c>
      <c r="BH176" s="150">
        <f>IF(N176="zníž. prenesená",J176,0)</f>
        <v>0</v>
      </c>
      <c r="BI176" s="150">
        <f>IF(N176="nulová",J176,0)</f>
        <v>0</v>
      </c>
      <c r="BJ176" s="14" t="s">
        <v>109</v>
      </c>
      <c r="BK176" s="151">
        <f>ROUND(I176*H176,3)</f>
        <v>0</v>
      </c>
      <c r="BL176" s="14" t="s">
        <v>134</v>
      </c>
      <c r="BM176" s="149" t="s">
        <v>320</v>
      </c>
    </row>
    <row r="177" spans="1:65" s="2" customFormat="1" ht="16.5" customHeight="1">
      <c r="A177" s="26"/>
      <c r="B177" s="138"/>
      <c r="C177" s="139" t="s">
        <v>321</v>
      </c>
      <c r="D177" s="139" t="s">
        <v>111</v>
      </c>
      <c r="E177" s="140" t="s">
        <v>322</v>
      </c>
      <c r="F177" s="141" t="s">
        <v>323</v>
      </c>
      <c r="G177" s="142" t="s">
        <v>319</v>
      </c>
      <c r="H177" s="143">
        <v>1</v>
      </c>
      <c r="I177" s="143">
        <v>0</v>
      </c>
      <c r="J177" s="143">
        <f>ROUND(I177*H177,3)</f>
        <v>0</v>
      </c>
      <c r="K177" s="144"/>
      <c r="L177" s="27"/>
      <c r="M177" s="161" t="s">
        <v>1</v>
      </c>
      <c r="N177" s="162" t="s">
        <v>33</v>
      </c>
      <c r="O177" s="163">
        <v>1.4E-2</v>
      </c>
      <c r="P177" s="163">
        <f>O177*H177</f>
        <v>1.4E-2</v>
      </c>
      <c r="Q177" s="163">
        <v>0</v>
      </c>
      <c r="R177" s="163">
        <f>Q177*H177</f>
        <v>0</v>
      </c>
      <c r="S177" s="163">
        <v>0</v>
      </c>
      <c r="T177" s="16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9" t="s">
        <v>134</v>
      </c>
      <c r="AT177" s="149" t="s">
        <v>111</v>
      </c>
      <c r="AU177" s="149" t="s">
        <v>75</v>
      </c>
      <c r="AY177" s="14" t="s">
        <v>108</v>
      </c>
      <c r="BE177" s="150">
        <f>IF(N177="základná",J177,0)</f>
        <v>0</v>
      </c>
      <c r="BF177" s="150">
        <f>IF(N177="znížená",J177,0)</f>
        <v>0</v>
      </c>
      <c r="BG177" s="150">
        <f>IF(N177="zákl. prenesená",J177,0)</f>
        <v>0</v>
      </c>
      <c r="BH177" s="150">
        <f>IF(N177="zníž. prenesená",J177,0)</f>
        <v>0</v>
      </c>
      <c r="BI177" s="150">
        <f>IF(N177="nulová",J177,0)</f>
        <v>0</v>
      </c>
      <c r="BJ177" s="14" t="s">
        <v>109</v>
      </c>
      <c r="BK177" s="151">
        <f>ROUND(I177*H177,3)</f>
        <v>0</v>
      </c>
      <c r="BL177" s="14" t="s">
        <v>134</v>
      </c>
      <c r="BM177" s="149" t="s">
        <v>324</v>
      </c>
    </row>
    <row r="178" spans="1:65" s="2" customFormat="1" ht="6.95" customHeight="1">
      <c r="A178" s="26"/>
      <c r="B178" s="41"/>
      <c r="C178" s="42"/>
      <c r="D178" s="42"/>
      <c r="E178" s="42"/>
      <c r="F178" s="42"/>
      <c r="G178" s="42"/>
      <c r="H178" s="42"/>
      <c r="I178" s="42"/>
      <c r="J178" s="42"/>
      <c r="K178" s="42"/>
      <c r="L178" s="27"/>
      <c r="M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</row>
  </sheetData>
  <autoFilter ref="C121:K17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workbookViewId="0">
      <selection activeCell="F14" sqref="F14:F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>
      <c r="B4" s="17"/>
      <c r="D4" s="18" t="s">
        <v>80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52" t="str">
        <f>'Rekapitulácia stavby'!K6</f>
        <v>V Ľubotíne bezpečnejšie</v>
      </c>
      <c r="F7" s="253"/>
      <c r="G7" s="253"/>
      <c r="H7" s="253"/>
      <c r="L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29" t="s">
        <v>325</v>
      </c>
      <c r="F9" s="251"/>
      <c r="G9" s="251"/>
      <c r="H9" s="25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208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4" t="s">
        <v>512</v>
      </c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14" t="s">
        <v>513</v>
      </c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45" t="str">
        <f>'Rekapitulácia stavby'!E14</f>
        <v xml:space="preserve"> </v>
      </c>
      <c r="F18" s="245"/>
      <c r="G18" s="245"/>
      <c r="H18" s="245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14" t="s">
        <v>508</v>
      </c>
      <c r="G20" s="26"/>
      <c r="H20" s="26"/>
      <c r="I20" s="23" t="s">
        <v>19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16</v>
      </c>
      <c r="F21" s="214" t="s">
        <v>510</v>
      </c>
      <c r="G21" s="26"/>
      <c r="H21" s="26"/>
      <c r="I21" s="23" t="s">
        <v>20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tr">
        <f>IF('Rekapitulácia stavby'!AN21="","",'Rekapitulácia stavby'!AN21)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stavby'!E22="","",'Rekapitulácia stavby'!E22)</f>
        <v xml:space="preserve"> </v>
      </c>
      <c r="F24" s="26"/>
      <c r="G24" s="26"/>
      <c r="H24" s="26"/>
      <c r="I24" s="23" t="s">
        <v>20</v>
      </c>
      <c r="J24" s="21" t="str">
        <f>IF('Rekapitulácia stavby'!AN22="","",'Rekapitulácia stavby'!AN22)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47" t="s">
        <v>1</v>
      </c>
      <c r="F27" s="247"/>
      <c r="G27" s="247"/>
      <c r="H27" s="247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31</v>
      </c>
      <c r="E33" s="23" t="s">
        <v>32</v>
      </c>
      <c r="F33" s="94">
        <f>ROUND((SUM(BE122:BE182)),  2)</f>
        <v>0</v>
      </c>
      <c r="G33" s="26"/>
      <c r="H33" s="26"/>
      <c r="I33" s="95">
        <v>0.2</v>
      </c>
      <c r="J33" s="94">
        <f>ROUND(((SUM(BE122:BE182))*I33),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33</v>
      </c>
      <c r="F34" s="94">
        <f>ROUND((SUM(BF122:BF182)),  2)</f>
        <v>0</v>
      </c>
      <c r="G34" s="26"/>
      <c r="H34" s="26"/>
      <c r="I34" s="95">
        <v>0.2</v>
      </c>
      <c r="J34" s="94">
        <f>ROUND(((SUM(BF122:BF182))*I34),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34</v>
      </c>
      <c r="F35" s="94">
        <f>ROUND((SUM(BG122:BG182)),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35</v>
      </c>
      <c r="F36" s="94">
        <f>ROUND((SUM(BH122:BH182)),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4">
        <f>ROUND((SUM(BI122:BI182)),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52" t="str">
        <f>E7</f>
        <v>V Ľubotíne bezpečnejšie</v>
      </c>
      <c r="F85" s="253"/>
      <c r="G85" s="253"/>
      <c r="H85" s="25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29" t="str">
        <f>E9</f>
        <v>02 - Nasvetlenie priechodu 2</v>
      </c>
      <c r="F87" s="251"/>
      <c r="G87" s="251"/>
      <c r="H87" s="25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18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84</v>
      </c>
      <c r="D94" s="96"/>
      <c r="E94" s="96"/>
      <c r="F94" s="96"/>
      <c r="G94" s="96"/>
      <c r="H94" s="96"/>
      <c r="I94" s="96"/>
      <c r="J94" s="105" t="s">
        <v>85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86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87</v>
      </c>
    </row>
    <row r="97" spans="1:31" s="9" customFormat="1" ht="24.95" customHeight="1">
      <c r="B97" s="107"/>
      <c r="D97" s="108" t="s">
        <v>88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0" customFormat="1" ht="19.899999999999999" customHeight="1">
      <c r="B98" s="111"/>
      <c r="D98" s="112" t="s">
        <v>89</v>
      </c>
      <c r="E98" s="113"/>
      <c r="F98" s="113"/>
      <c r="G98" s="113"/>
      <c r="H98" s="113"/>
      <c r="I98" s="113"/>
      <c r="J98" s="114">
        <f>J124</f>
        <v>0</v>
      </c>
      <c r="L98" s="111"/>
    </row>
    <row r="99" spans="1:31" s="9" customFormat="1" ht="24.95" customHeight="1">
      <c r="B99" s="107"/>
      <c r="D99" s="108" t="s">
        <v>90</v>
      </c>
      <c r="E99" s="109"/>
      <c r="F99" s="109"/>
      <c r="G99" s="109"/>
      <c r="H99" s="109"/>
      <c r="I99" s="109"/>
      <c r="J99" s="110">
        <f>J128</f>
        <v>0</v>
      </c>
      <c r="L99" s="107"/>
    </row>
    <row r="100" spans="1:31" s="10" customFormat="1" ht="19.899999999999999" customHeight="1">
      <c r="B100" s="111"/>
      <c r="D100" s="112" t="s">
        <v>91</v>
      </c>
      <c r="E100" s="113"/>
      <c r="F100" s="113"/>
      <c r="G100" s="113"/>
      <c r="H100" s="113"/>
      <c r="I100" s="113"/>
      <c r="J100" s="114">
        <f>J129</f>
        <v>0</v>
      </c>
      <c r="L100" s="111"/>
    </row>
    <row r="101" spans="1:31" s="10" customFormat="1" ht="19.899999999999999" customHeight="1">
      <c r="B101" s="111"/>
      <c r="D101" s="112" t="s">
        <v>92</v>
      </c>
      <c r="E101" s="113"/>
      <c r="F101" s="113"/>
      <c r="G101" s="113"/>
      <c r="H101" s="113"/>
      <c r="I101" s="113"/>
      <c r="J101" s="114">
        <f>J170</f>
        <v>0</v>
      </c>
      <c r="L101" s="111"/>
    </row>
    <row r="102" spans="1:31" s="9" customFormat="1" ht="24.95" customHeight="1">
      <c r="B102" s="107"/>
      <c r="D102" s="108" t="s">
        <v>93</v>
      </c>
      <c r="E102" s="109"/>
      <c r="F102" s="109"/>
      <c r="G102" s="109"/>
      <c r="H102" s="109"/>
      <c r="I102" s="109"/>
      <c r="J102" s="110">
        <f>J177</f>
        <v>0</v>
      </c>
      <c r="L102" s="10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94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11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52" t="str">
        <f>E7</f>
        <v>V Ľubotíne bezpečnejšie</v>
      </c>
      <c r="F112" s="253"/>
      <c r="G112" s="253"/>
      <c r="H112" s="253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29" t="str">
        <f>E9</f>
        <v>02 - Nasvetlenie priechodu 2</v>
      </c>
      <c r="F114" s="251"/>
      <c r="G114" s="251"/>
      <c r="H114" s="251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15</v>
      </c>
      <c r="D116" s="26"/>
      <c r="E116" s="26"/>
      <c r="F116" s="21" t="str">
        <f>F12</f>
        <v xml:space="preserve"> </v>
      </c>
      <c r="G116" s="26"/>
      <c r="H116" s="26"/>
      <c r="I116" s="23" t="s">
        <v>17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18</v>
      </c>
      <c r="D118" s="26"/>
      <c r="E118" s="26"/>
      <c r="F118" s="21" t="str">
        <f>E15</f>
        <v xml:space="preserve"> </v>
      </c>
      <c r="G118" s="26"/>
      <c r="H118" s="26"/>
      <c r="I118" s="23" t="s">
        <v>22</v>
      </c>
      <c r="J118" s="24" t="str">
        <f>E21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25</v>
      </c>
      <c r="J119" s="24" t="str">
        <f>E24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5"/>
      <c r="B121" s="116"/>
      <c r="C121" s="117" t="s">
        <v>95</v>
      </c>
      <c r="D121" s="118" t="s">
        <v>52</v>
      </c>
      <c r="E121" s="118" t="s">
        <v>48</v>
      </c>
      <c r="F121" s="118" t="s">
        <v>49</v>
      </c>
      <c r="G121" s="118" t="s">
        <v>96</v>
      </c>
      <c r="H121" s="118" t="s">
        <v>97</v>
      </c>
      <c r="I121" s="118" t="s">
        <v>98</v>
      </c>
      <c r="J121" s="119" t="s">
        <v>85</v>
      </c>
      <c r="K121" s="120" t="s">
        <v>99</v>
      </c>
      <c r="L121" s="121"/>
      <c r="M121" s="56" t="s">
        <v>1</v>
      </c>
      <c r="N121" s="57" t="s">
        <v>31</v>
      </c>
      <c r="O121" s="57" t="s">
        <v>100</v>
      </c>
      <c r="P121" s="57" t="s">
        <v>101</v>
      </c>
      <c r="Q121" s="57" t="s">
        <v>102</v>
      </c>
      <c r="R121" s="57" t="s">
        <v>103</v>
      </c>
      <c r="S121" s="57" t="s">
        <v>104</v>
      </c>
      <c r="T121" s="58" t="s">
        <v>105</v>
      </c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65" s="2" customFormat="1" ht="22.9" customHeight="1">
      <c r="A122" s="26"/>
      <c r="B122" s="27"/>
      <c r="C122" s="63" t="s">
        <v>86</v>
      </c>
      <c r="D122" s="26"/>
      <c r="E122" s="26"/>
      <c r="F122" s="26"/>
      <c r="G122" s="26"/>
      <c r="H122" s="26"/>
      <c r="I122" s="26"/>
      <c r="J122" s="122">
        <f>BK122</f>
        <v>0</v>
      </c>
      <c r="K122" s="26"/>
      <c r="L122" s="27"/>
      <c r="M122" s="59"/>
      <c r="N122" s="50"/>
      <c r="O122" s="60"/>
      <c r="P122" s="123">
        <f>P123+P128+P177</f>
        <v>55.072839999999999</v>
      </c>
      <c r="Q122" s="60"/>
      <c r="R122" s="123">
        <f>R123+R128+R177</f>
        <v>9.6007907619546238</v>
      </c>
      <c r="S122" s="60"/>
      <c r="T122" s="124">
        <f>T123+T128+T177</f>
        <v>4.9000000000000002E-2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66</v>
      </c>
      <c r="AU122" s="14" t="s">
        <v>87</v>
      </c>
      <c r="BK122" s="125">
        <f>BK123+BK128+BK177</f>
        <v>0</v>
      </c>
    </row>
    <row r="123" spans="1:65" s="12" customFormat="1" ht="25.9" customHeight="1">
      <c r="B123" s="126"/>
      <c r="D123" s="127" t="s">
        <v>66</v>
      </c>
      <c r="E123" s="128" t="s">
        <v>106</v>
      </c>
      <c r="F123" s="128" t="s">
        <v>107</v>
      </c>
      <c r="J123" s="129">
        <f>BK123</f>
        <v>0</v>
      </c>
      <c r="L123" s="126"/>
      <c r="M123" s="130"/>
      <c r="N123" s="131"/>
      <c r="O123" s="131"/>
      <c r="P123" s="132">
        <f>P124</f>
        <v>1.1200000000000001</v>
      </c>
      <c r="Q123" s="131"/>
      <c r="R123" s="132">
        <f>R124</f>
        <v>9.411780000000002</v>
      </c>
      <c r="S123" s="131"/>
      <c r="T123" s="133">
        <f>T124</f>
        <v>0</v>
      </c>
      <c r="AR123" s="127" t="s">
        <v>75</v>
      </c>
      <c r="AT123" s="134" t="s">
        <v>66</v>
      </c>
      <c r="AU123" s="134" t="s">
        <v>67</v>
      </c>
      <c r="AY123" s="127" t="s">
        <v>108</v>
      </c>
      <c r="BK123" s="135">
        <f>BK124</f>
        <v>0</v>
      </c>
    </row>
    <row r="124" spans="1:65" s="12" customFormat="1" ht="22.9" customHeight="1">
      <c r="B124" s="126"/>
      <c r="D124" s="127" t="s">
        <v>66</v>
      </c>
      <c r="E124" s="136" t="s">
        <v>109</v>
      </c>
      <c r="F124" s="136" t="s">
        <v>110</v>
      </c>
      <c r="J124" s="137">
        <f>BK124</f>
        <v>0</v>
      </c>
      <c r="L124" s="126"/>
      <c r="M124" s="130"/>
      <c r="N124" s="131"/>
      <c r="O124" s="131"/>
      <c r="P124" s="132">
        <f>SUM(P125:P127)</f>
        <v>1.1200000000000001</v>
      </c>
      <c r="Q124" s="131"/>
      <c r="R124" s="132">
        <f>SUM(R125:R127)</f>
        <v>9.411780000000002</v>
      </c>
      <c r="S124" s="131"/>
      <c r="T124" s="133">
        <f>SUM(T125:T127)</f>
        <v>0</v>
      </c>
      <c r="AR124" s="127" t="s">
        <v>75</v>
      </c>
      <c r="AT124" s="134" t="s">
        <v>66</v>
      </c>
      <c r="AU124" s="134" t="s">
        <v>75</v>
      </c>
      <c r="AY124" s="127" t="s">
        <v>108</v>
      </c>
      <c r="BK124" s="135">
        <f>SUM(BK125:BK127)</f>
        <v>0</v>
      </c>
    </row>
    <row r="125" spans="1:65" s="2" customFormat="1" ht="16.5" customHeight="1">
      <c r="A125" s="26"/>
      <c r="B125" s="138"/>
      <c r="C125" s="139" t="s">
        <v>75</v>
      </c>
      <c r="D125" s="139" t="s">
        <v>111</v>
      </c>
      <c r="E125" s="140" t="s">
        <v>112</v>
      </c>
      <c r="F125" s="141" t="s">
        <v>113</v>
      </c>
      <c r="G125" s="142" t="s">
        <v>114</v>
      </c>
      <c r="H125" s="143">
        <v>2</v>
      </c>
      <c r="I125" s="143">
        <v>0</v>
      </c>
      <c r="J125" s="143">
        <f>ROUND(I125*H125,3)</f>
        <v>0</v>
      </c>
      <c r="K125" s="144"/>
      <c r="L125" s="27"/>
      <c r="M125" s="145" t="s">
        <v>1</v>
      </c>
      <c r="N125" s="146" t="s">
        <v>33</v>
      </c>
      <c r="O125" s="147">
        <v>0.56000000000000005</v>
      </c>
      <c r="P125" s="147">
        <f>O125*H125</f>
        <v>1.1200000000000001</v>
      </c>
      <c r="Q125" s="147">
        <v>2.3453400000000002</v>
      </c>
      <c r="R125" s="147">
        <f>Q125*H125</f>
        <v>4.6906800000000004</v>
      </c>
      <c r="S125" s="147">
        <v>0</v>
      </c>
      <c r="T125" s="148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115</v>
      </c>
      <c r="AT125" s="149" t="s">
        <v>111</v>
      </c>
      <c r="AU125" s="149" t="s">
        <v>109</v>
      </c>
      <c r="AY125" s="14" t="s">
        <v>108</v>
      </c>
      <c r="BE125" s="150">
        <f>IF(N125="základná",J125,0)</f>
        <v>0</v>
      </c>
      <c r="BF125" s="150">
        <f>IF(N125="znížená",J125,0)</f>
        <v>0</v>
      </c>
      <c r="BG125" s="150">
        <f>IF(N125="zákl. prenesená",J125,0)</f>
        <v>0</v>
      </c>
      <c r="BH125" s="150">
        <f>IF(N125="zníž. prenesená",J125,0)</f>
        <v>0</v>
      </c>
      <c r="BI125" s="150">
        <f>IF(N125="nulová",J125,0)</f>
        <v>0</v>
      </c>
      <c r="BJ125" s="14" t="s">
        <v>109</v>
      </c>
      <c r="BK125" s="151">
        <f>ROUND(I125*H125,3)</f>
        <v>0</v>
      </c>
      <c r="BL125" s="14" t="s">
        <v>115</v>
      </c>
      <c r="BM125" s="149" t="s">
        <v>326</v>
      </c>
    </row>
    <row r="126" spans="1:65" s="2" customFormat="1" ht="16.5" customHeight="1">
      <c r="A126" s="26"/>
      <c r="B126" s="138"/>
      <c r="C126" s="152" t="s">
        <v>109</v>
      </c>
      <c r="D126" s="152" t="s">
        <v>117</v>
      </c>
      <c r="E126" s="153" t="s">
        <v>118</v>
      </c>
      <c r="F126" s="154" t="s">
        <v>119</v>
      </c>
      <c r="G126" s="155" t="s">
        <v>114</v>
      </c>
      <c r="H126" s="156">
        <v>2</v>
      </c>
      <c r="I126" s="156">
        <v>0</v>
      </c>
      <c r="J126" s="156">
        <f>ROUND(I126*H126,3)</f>
        <v>0</v>
      </c>
      <c r="K126" s="157"/>
      <c r="L126" s="158"/>
      <c r="M126" s="159" t="s">
        <v>1</v>
      </c>
      <c r="N126" s="160" t="s">
        <v>33</v>
      </c>
      <c r="O126" s="147">
        <v>0</v>
      </c>
      <c r="P126" s="147">
        <f>O126*H126</f>
        <v>0</v>
      </c>
      <c r="Q126" s="147">
        <v>2.35575</v>
      </c>
      <c r="R126" s="147">
        <f>Q126*H126</f>
        <v>4.7115</v>
      </c>
      <c r="S126" s="147">
        <v>0</v>
      </c>
      <c r="T126" s="148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120</v>
      </c>
      <c r="AT126" s="149" t="s">
        <v>117</v>
      </c>
      <c r="AU126" s="149" t="s">
        <v>109</v>
      </c>
      <c r="AY126" s="14" t="s">
        <v>108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4" t="s">
        <v>109</v>
      </c>
      <c r="BK126" s="151">
        <f>ROUND(I126*H126,3)</f>
        <v>0</v>
      </c>
      <c r="BL126" s="14" t="s">
        <v>120</v>
      </c>
      <c r="BM126" s="149" t="s">
        <v>327</v>
      </c>
    </row>
    <row r="127" spans="1:65" s="2" customFormat="1" ht="24">
      <c r="A127" s="26"/>
      <c r="B127" s="138"/>
      <c r="C127" s="152" t="s">
        <v>122</v>
      </c>
      <c r="D127" s="152" t="s">
        <v>117</v>
      </c>
      <c r="E127" s="153" t="s">
        <v>123</v>
      </c>
      <c r="F127" s="154" t="s">
        <v>124</v>
      </c>
      <c r="G127" s="155" t="s">
        <v>125</v>
      </c>
      <c r="H127" s="156">
        <v>2</v>
      </c>
      <c r="I127" s="156">
        <v>0</v>
      </c>
      <c r="J127" s="156">
        <f>ROUND(I127*H127,3)</f>
        <v>0</v>
      </c>
      <c r="K127" s="157"/>
      <c r="L127" s="158"/>
      <c r="M127" s="159" t="s">
        <v>1</v>
      </c>
      <c r="N127" s="160" t="s">
        <v>33</v>
      </c>
      <c r="O127" s="147">
        <v>0</v>
      </c>
      <c r="P127" s="147">
        <f>O127*H127</f>
        <v>0</v>
      </c>
      <c r="Q127" s="147">
        <v>4.7999999999999996E-3</v>
      </c>
      <c r="R127" s="147">
        <f>Q127*H127</f>
        <v>9.5999999999999992E-3</v>
      </c>
      <c r="S127" s="147">
        <v>0</v>
      </c>
      <c r="T127" s="148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126</v>
      </c>
      <c r="AT127" s="149" t="s">
        <v>117</v>
      </c>
      <c r="AU127" s="149" t="s">
        <v>109</v>
      </c>
      <c r="AY127" s="14" t="s">
        <v>108</v>
      </c>
      <c r="BE127" s="150">
        <f>IF(N127="základná",J127,0)</f>
        <v>0</v>
      </c>
      <c r="BF127" s="150">
        <f>IF(N127="znížená",J127,0)</f>
        <v>0</v>
      </c>
      <c r="BG127" s="150">
        <f>IF(N127="zákl. prenesená",J127,0)</f>
        <v>0</v>
      </c>
      <c r="BH127" s="150">
        <f>IF(N127="zníž. prenesená",J127,0)</f>
        <v>0</v>
      </c>
      <c r="BI127" s="150">
        <f>IF(N127="nulová",J127,0)</f>
        <v>0</v>
      </c>
      <c r="BJ127" s="14" t="s">
        <v>109</v>
      </c>
      <c r="BK127" s="151">
        <f>ROUND(I127*H127,3)</f>
        <v>0</v>
      </c>
      <c r="BL127" s="14" t="s">
        <v>115</v>
      </c>
      <c r="BM127" s="149" t="s">
        <v>328</v>
      </c>
    </row>
    <row r="128" spans="1:65" s="12" customFormat="1" ht="25.9" customHeight="1">
      <c r="B128" s="126"/>
      <c r="D128" s="127" t="s">
        <v>66</v>
      </c>
      <c r="E128" s="128" t="s">
        <v>117</v>
      </c>
      <c r="F128" s="128" t="s">
        <v>128</v>
      </c>
      <c r="J128" s="129">
        <f>BK128</f>
        <v>0</v>
      </c>
      <c r="L128" s="126"/>
      <c r="M128" s="130"/>
      <c r="N128" s="131"/>
      <c r="O128" s="131"/>
      <c r="P128" s="132">
        <f>P129+P170</f>
        <v>41.204840000000004</v>
      </c>
      <c r="Q128" s="131"/>
      <c r="R128" s="132">
        <f>R129+R170</f>
        <v>0.18901076195462152</v>
      </c>
      <c r="S128" s="131"/>
      <c r="T128" s="133">
        <f>T129+T170</f>
        <v>4.9000000000000002E-2</v>
      </c>
      <c r="AR128" s="127" t="s">
        <v>122</v>
      </c>
      <c r="AT128" s="134" t="s">
        <v>66</v>
      </c>
      <c r="AU128" s="134" t="s">
        <v>67</v>
      </c>
      <c r="AY128" s="127" t="s">
        <v>108</v>
      </c>
      <c r="BK128" s="135">
        <f>BK129+BK170</f>
        <v>0</v>
      </c>
    </row>
    <row r="129" spans="1:65" s="12" customFormat="1" ht="22.9" customHeight="1">
      <c r="B129" s="126"/>
      <c r="D129" s="127" t="s">
        <v>66</v>
      </c>
      <c r="E129" s="136" t="s">
        <v>129</v>
      </c>
      <c r="F129" s="136" t="s">
        <v>130</v>
      </c>
      <c r="J129" s="137">
        <f>BK129</f>
        <v>0</v>
      </c>
      <c r="L129" s="126"/>
      <c r="M129" s="130"/>
      <c r="N129" s="131"/>
      <c r="O129" s="131"/>
      <c r="P129" s="132">
        <f>SUM(P130:P169)</f>
        <v>33.374000000000002</v>
      </c>
      <c r="Q129" s="131"/>
      <c r="R129" s="132">
        <f>SUM(R130:R169)</f>
        <v>0.16391076195462151</v>
      </c>
      <c r="S129" s="131"/>
      <c r="T129" s="133">
        <f>SUM(T130:T169)</f>
        <v>0</v>
      </c>
      <c r="AR129" s="127" t="s">
        <v>122</v>
      </c>
      <c r="AT129" s="134" t="s">
        <v>66</v>
      </c>
      <c r="AU129" s="134" t="s">
        <v>75</v>
      </c>
      <c r="AY129" s="127" t="s">
        <v>108</v>
      </c>
      <c r="BK129" s="135">
        <f>SUM(BK130:BK169)</f>
        <v>0</v>
      </c>
    </row>
    <row r="130" spans="1:65" s="2" customFormat="1" ht="33" customHeight="1">
      <c r="A130" s="26"/>
      <c r="B130" s="138"/>
      <c r="C130" s="139" t="s">
        <v>115</v>
      </c>
      <c r="D130" s="139" t="s">
        <v>111</v>
      </c>
      <c r="E130" s="140" t="s">
        <v>131</v>
      </c>
      <c r="F130" s="141" t="s">
        <v>132</v>
      </c>
      <c r="G130" s="142" t="s">
        <v>133</v>
      </c>
      <c r="H130" s="143">
        <v>42</v>
      </c>
      <c r="I130" s="143">
        <v>0</v>
      </c>
      <c r="J130" s="143">
        <f t="shared" ref="J130:J169" si="0">ROUND(I130*H130,3)</f>
        <v>0</v>
      </c>
      <c r="K130" s="144"/>
      <c r="L130" s="27"/>
      <c r="M130" s="145" t="s">
        <v>1</v>
      </c>
      <c r="N130" s="146" t="s">
        <v>33</v>
      </c>
      <c r="O130" s="147">
        <v>3.3000000000000002E-2</v>
      </c>
      <c r="P130" s="147">
        <f t="shared" ref="P130:P169" si="1">O130*H130</f>
        <v>1.3860000000000001</v>
      </c>
      <c r="Q130" s="147">
        <v>0</v>
      </c>
      <c r="R130" s="147">
        <f t="shared" ref="R130:R169" si="2">Q130*H130</f>
        <v>0</v>
      </c>
      <c r="S130" s="147">
        <v>0</v>
      </c>
      <c r="T130" s="148">
        <f t="shared" ref="T130:T169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134</v>
      </c>
      <c r="AT130" s="149" t="s">
        <v>111</v>
      </c>
      <c r="AU130" s="149" t="s">
        <v>109</v>
      </c>
      <c r="AY130" s="14" t="s">
        <v>108</v>
      </c>
      <c r="BE130" s="150">
        <f t="shared" ref="BE130:BE169" si="4">IF(N130="základná",J130,0)</f>
        <v>0</v>
      </c>
      <c r="BF130" s="150">
        <f t="shared" ref="BF130:BF169" si="5">IF(N130="znížená",J130,0)</f>
        <v>0</v>
      </c>
      <c r="BG130" s="150">
        <f t="shared" ref="BG130:BG169" si="6">IF(N130="zákl. prenesená",J130,0)</f>
        <v>0</v>
      </c>
      <c r="BH130" s="150">
        <f t="shared" ref="BH130:BH169" si="7">IF(N130="zníž. prenesená",J130,0)</f>
        <v>0</v>
      </c>
      <c r="BI130" s="150">
        <f t="shared" ref="BI130:BI169" si="8">IF(N130="nulová",J130,0)</f>
        <v>0</v>
      </c>
      <c r="BJ130" s="14" t="s">
        <v>109</v>
      </c>
      <c r="BK130" s="151">
        <f t="shared" ref="BK130:BK169" si="9">ROUND(I130*H130,3)</f>
        <v>0</v>
      </c>
      <c r="BL130" s="14" t="s">
        <v>134</v>
      </c>
      <c r="BM130" s="149" t="s">
        <v>329</v>
      </c>
    </row>
    <row r="131" spans="1:65" s="2" customFormat="1" ht="21.75" customHeight="1">
      <c r="A131" s="26"/>
      <c r="B131" s="138"/>
      <c r="C131" s="152" t="s">
        <v>136</v>
      </c>
      <c r="D131" s="152" t="s">
        <v>117</v>
      </c>
      <c r="E131" s="153" t="s">
        <v>137</v>
      </c>
      <c r="F131" s="154" t="s">
        <v>138</v>
      </c>
      <c r="G131" s="155" t="s">
        <v>133</v>
      </c>
      <c r="H131" s="156">
        <v>42</v>
      </c>
      <c r="I131" s="156">
        <v>0</v>
      </c>
      <c r="J131" s="156">
        <f t="shared" si="0"/>
        <v>0</v>
      </c>
      <c r="K131" s="157"/>
      <c r="L131" s="158"/>
      <c r="M131" s="159" t="s">
        <v>1</v>
      </c>
      <c r="N131" s="160" t="s">
        <v>33</v>
      </c>
      <c r="O131" s="147">
        <v>0</v>
      </c>
      <c r="P131" s="147">
        <f t="shared" si="1"/>
        <v>0</v>
      </c>
      <c r="Q131" s="147">
        <v>1E-4</v>
      </c>
      <c r="R131" s="147">
        <f t="shared" si="2"/>
        <v>4.2000000000000006E-3</v>
      </c>
      <c r="S131" s="147">
        <v>0</v>
      </c>
      <c r="T131" s="148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120</v>
      </c>
      <c r="AT131" s="149" t="s">
        <v>117</v>
      </c>
      <c r="AU131" s="149" t="s">
        <v>109</v>
      </c>
      <c r="AY131" s="14" t="s">
        <v>108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109</v>
      </c>
      <c r="BK131" s="151">
        <f t="shared" si="9"/>
        <v>0</v>
      </c>
      <c r="BL131" s="14" t="s">
        <v>120</v>
      </c>
      <c r="BM131" s="149" t="s">
        <v>330</v>
      </c>
    </row>
    <row r="132" spans="1:65" s="2" customFormat="1" ht="16.5" customHeight="1">
      <c r="A132" s="26"/>
      <c r="B132" s="138"/>
      <c r="C132" s="139" t="s">
        <v>140</v>
      </c>
      <c r="D132" s="139" t="s">
        <v>111</v>
      </c>
      <c r="E132" s="140" t="s">
        <v>331</v>
      </c>
      <c r="F132" s="141" t="s">
        <v>332</v>
      </c>
      <c r="G132" s="142" t="s">
        <v>125</v>
      </c>
      <c r="H132" s="143">
        <v>1</v>
      </c>
      <c r="I132" s="143">
        <v>0</v>
      </c>
      <c r="J132" s="143">
        <f t="shared" si="0"/>
        <v>0</v>
      </c>
      <c r="K132" s="144"/>
      <c r="L132" s="27"/>
      <c r="M132" s="145" t="s">
        <v>1</v>
      </c>
      <c r="N132" s="146" t="s">
        <v>33</v>
      </c>
      <c r="O132" s="147">
        <v>0.72</v>
      </c>
      <c r="P132" s="147">
        <f t="shared" si="1"/>
        <v>0.72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143</v>
      </c>
      <c r="AT132" s="149" t="s">
        <v>111</v>
      </c>
      <c r="AU132" s="149" t="s">
        <v>109</v>
      </c>
      <c r="AY132" s="14" t="s">
        <v>108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109</v>
      </c>
      <c r="BK132" s="151">
        <f t="shared" si="9"/>
        <v>0</v>
      </c>
      <c r="BL132" s="14" t="s">
        <v>143</v>
      </c>
      <c r="BM132" s="149" t="s">
        <v>333</v>
      </c>
    </row>
    <row r="133" spans="1:65" s="2" customFormat="1" ht="16.5" customHeight="1">
      <c r="A133" s="26"/>
      <c r="B133" s="138"/>
      <c r="C133" s="152" t="s">
        <v>145</v>
      </c>
      <c r="D133" s="152" t="s">
        <v>117</v>
      </c>
      <c r="E133" s="153" t="s">
        <v>146</v>
      </c>
      <c r="F133" s="154" t="s">
        <v>147</v>
      </c>
      <c r="G133" s="155" t="s">
        <v>125</v>
      </c>
      <c r="H133" s="156">
        <v>2</v>
      </c>
      <c r="I133" s="156">
        <v>0</v>
      </c>
      <c r="J133" s="156">
        <f t="shared" si="0"/>
        <v>0</v>
      </c>
      <c r="K133" s="157"/>
      <c r="L133" s="158"/>
      <c r="M133" s="159" t="s">
        <v>1</v>
      </c>
      <c r="N133" s="160" t="s">
        <v>33</v>
      </c>
      <c r="O133" s="147">
        <v>0</v>
      </c>
      <c r="P133" s="147">
        <f t="shared" si="1"/>
        <v>0</v>
      </c>
      <c r="Q133" s="147">
        <v>2.0000000000000001E-4</v>
      </c>
      <c r="R133" s="147">
        <f t="shared" si="2"/>
        <v>4.0000000000000002E-4</v>
      </c>
      <c r="S133" s="147">
        <v>0</v>
      </c>
      <c r="T133" s="148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120</v>
      </c>
      <c r="AT133" s="149" t="s">
        <v>117</v>
      </c>
      <c r="AU133" s="149" t="s">
        <v>109</v>
      </c>
      <c r="AY133" s="14" t="s">
        <v>108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109</v>
      </c>
      <c r="BK133" s="151">
        <f t="shared" si="9"/>
        <v>0</v>
      </c>
      <c r="BL133" s="14" t="s">
        <v>120</v>
      </c>
      <c r="BM133" s="149" t="s">
        <v>334</v>
      </c>
    </row>
    <row r="134" spans="1:65" s="2" customFormat="1" ht="16.5" customHeight="1">
      <c r="A134" s="26"/>
      <c r="B134" s="138"/>
      <c r="C134" s="152" t="s">
        <v>126</v>
      </c>
      <c r="D134" s="152" t="s">
        <v>117</v>
      </c>
      <c r="E134" s="153" t="s">
        <v>335</v>
      </c>
      <c r="F134" s="154" t="s">
        <v>150</v>
      </c>
      <c r="G134" s="155" t="s">
        <v>125</v>
      </c>
      <c r="H134" s="156">
        <v>2.5</v>
      </c>
      <c r="I134" s="156">
        <v>0</v>
      </c>
      <c r="J134" s="156">
        <f t="shared" si="0"/>
        <v>0</v>
      </c>
      <c r="K134" s="157"/>
      <c r="L134" s="158"/>
      <c r="M134" s="159" t="s">
        <v>1</v>
      </c>
      <c r="N134" s="160" t="s">
        <v>33</v>
      </c>
      <c r="O134" s="147">
        <v>0</v>
      </c>
      <c r="P134" s="147">
        <f t="shared" si="1"/>
        <v>0</v>
      </c>
      <c r="Q134" s="147">
        <v>1.4999999999999999E-4</v>
      </c>
      <c r="R134" s="147">
        <f t="shared" si="2"/>
        <v>3.7499999999999995E-4</v>
      </c>
      <c r="S134" s="147">
        <v>0</v>
      </c>
      <c r="T134" s="148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120</v>
      </c>
      <c r="AT134" s="149" t="s">
        <v>117</v>
      </c>
      <c r="AU134" s="149" t="s">
        <v>109</v>
      </c>
      <c r="AY134" s="14" t="s">
        <v>108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109</v>
      </c>
      <c r="BK134" s="151">
        <f t="shared" si="9"/>
        <v>0</v>
      </c>
      <c r="BL134" s="14" t="s">
        <v>120</v>
      </c>
      <c r="BM134" s="149" t="s">
        <v>336</v>
      </c>
    </row>
    <row r="135" spans="1:65" s="2" customFormat="1" ht="16.5" customHeight="1">
      <c r="A135" s="26"/>
      <c r="B135" s="138"/>
      <c r="C135" s="152" t="s">
        <v>152</v>
      </c>
      <c r="D135" s="152" t="s">
        <v>117</v>
      </c>
      <c r="E135" s="153" t="s">
        <v>337</v>
      </c>
      <c r="F135" s="154" t="s">
        <v>154</v>
      </c>
      <c r="G135" s="155" t="s">
        <v>125</v>
      </c>
      <c r="H135" s="156">
        <v>2</v>
      </c>
      <c r="I135" s="156">
        <v>0</v>
      </c>
      <c r="J135" s="156">
        <f t="shared" si="0"/>
        <v>0</v>
      </c>
      <c r="K135" s="157"/>
      <c r="L135" s="158"/>
      <c r="M135" s="159" t="s">
        <v>1</v>
      </c>
      <c r="N135" s="160" t="s">
        <v>33</v>
      </c>
      <c r="O135" s="147">
        <v>0</v>
      </c>
      <c r="P135" s="147">
        <f t="shared" si="1"/>
        <v>0</v>
      </c>
      <c r="Q135" s="147">
        <v>2.0000000000000001E-4</v>
      </c>
      <c r="R135" s="147">
        <f t="shared" si="2"/>
        <v>4.0000000000000002E-4</v>
      </c>
      <c r="S135" s="147">
        <v>0</v>
      </c>
      <c r="T135" s="148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120</v>
      </c>
      <c r="AT135" s="149" t="s">
        <v>117</v>
      </c>
      <c r="AU135" s="149" t="s">
        <v>109</v>
      </c>
      <c r="AY135" s="14" t="s">
        <v>108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109</v>
      </c>
      <c r="BK135" s="151">
        <f t="shared" si="9"/>
        <v>0</v>
      </c>
      <c r="BL135" s="14" t="s">
        <v>120</v>
      </c>
      <c r="BM135" s="149" t="s">
        <v>338</v>
      </c>
    </row>
    <row r="136" spans="1:65" s="2" customFormat="1" ht="16.5" customHeight="1">
      <c r="A136" s="26"/>
      <c r="B136" s="138"/>
      <c r="C136" s="152" t="s">
        <v>156</v>
      </c>
      <c r="D136" s="152" t="s">
        <v>117</v>
      </c>
      <c r="E136" s="153" t="s">
        <v>157</v>
      </c>
      <c r="F136" s="154" t="s">
        <v>158</v>
      </c>
      <c r="G136" s="155" t="s">
        <v>125</v>
      </c>
      <c r="H136" s="156">
        <v>2</v>
      </c>
      <c r="I136" s="156">
        <v>0</v>
      </c>
      <c r="J136" s="156">
        <f t="shared" si="0"/>
        <v>0</v>
      </c>
      <c r="K136" s="157"/>
      <c r="L136" s="158"/>
      <c r="M136" s="159" t="s">
        <v>1</v>
      </c>
      <c r="N136" s="160" t="s">
        <v>33</v>
      </c>
      <c r="O136" s="147">
        <v>0</v>
      </c>
      <c r="P136" s="147">
        <f t="shared" si="1"/>
        <v>0</v>
      </c>
      <c r="Q136" s="147">
        <v>8.0000000000000007E-5</v>
      </c>
      <c r="R136" s="147">
        <f t="shared" si="2"/>
        <v>1.6000000000000001E-4</v>
      </c>
      <c r="S136" s="147">
        <v>0</v>
      </c>
      <c r="T136" s="148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120</v>
      </c>
      <c r="AT136" s="149" t="s">
        <v>117</v>
      </c>
      <c r="AU136" s="149" t="s">
        <v>109</v>
      </c>
      <c r="AY136" s="14" t="s">
        <v>108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109</v>
      </c>
      <c r="BK136" s="151">
        <f t="shared" si="9"/>
        <v>0</v>
      </c>
      <c r="BL136" s="14" t="s">
        <v>120</v>
      </c>
      <c r="BM136" s="149" t="s">
        <v>339</v>
      </c>
    </row>
    <row r="137" spans="1:65" s="2" customFormat="1" ht="16.5" customHeight="1">
      <c r="A137" s="26"/>
      <c r="B137" s="138"/>
      <c r="C137" s="139" t="s">
        <v>160</v>
      </c>
      <c r="D137" s="139" t="s">
        <v>111</v>
      </c>
      <c r="E137" s="140" t="s">
        <v>141</v>
      </c>
      <c r="F137" s="141" t="s">
        <v>142</v>
      </c>
      <c r="G137" s="142" t="s">
        <v>125</v>
      </c>
      <c r="H137" s="143">
        <v>4</v>
      </c>
      <c r="I137" s="143">
        <v>0</v>
      </c>
      <c r="J137" s="143">
        <f t="shared" si="0"/>
        <v>0</v>
      </c>
      <c r="K137" s="144"/>
      <c r="L137" s="27"/>
      <c r="M137" s="145" t="s">
        <v>1</v>
      </c>
      <c r="N137" s="146" t="s">
        <v>33</v>
      </c>
      <c r="O137" s="147">
        <v>0.72</v>
      </c>
      <c r="P137" s="147">
        <f t="shared" si="1"/>
        <v>2.88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143</v>
      </c>
      <c r="AT137" s="149" t="s">
        <v>111</v>
      </c>
      <c r="AU137" s="149" t="s">
        <v>109</v>
      </c>
      <c r="AY137" s="14" t="s">
        <v>108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109</v>
      </c>
      <c r="BK137" s="151">
        <f t="shared" si="9"/>
        <v>0</v>
      </c>
      <c r="BL137" s="14" t="s">
        <v>143</v>
      </c>
      <c r="BM137" s="149" t="s">
        <v>340</v>
      </c>
    </row>
    <row r="138" spans="1:65" s="2" customFormat="1" ht="16.5" customHeight="1">
      <c r="A138" s="26"/>
      <c r="B138" s="138"/>
      <c r="C138" s="152" t="s">
        <v>164</v>
      </c>
      <c r="D138" s="152" t="s">
        <v>117</v>
      </c>
      <c r="E138" s="153" t="s">
        <v>146</v>
      </c>
      <c r="F138" s="154" t="s">
        <v>147</v>
      </c>
      <c r="G138" s="155" t="s">
        <v>125</v>
      </c>
      <c r="H138" s="156">
        <v>4</v>
      </c>
      <c r="I138" s="156">
        <v>0</v>
      </c>
      <c r="J138" s="156">
        <f t="shared" si="0"/>
        <v>0</v>
      </c>
      <c r="K138" s="157"/>
      <c r="L138" s="158"/>
      <c r="M138" s="159" t="s">
        <v>1</v>
      </c>
      <c r="N138" s="160" t="s">
        <v>33</v>
      </c>
      <c r="O138" s="147">
        <v>0</v>
      </c>
      <c r="P138" s="147">
        <f t="shared" si="1"/>
        <v>0</v>
      </c>
      <c r="Q138" s="147">
        <v>2.0000000000000001E-4</v>
      </c>
      <c r="R138" s="147">
        <f t="shared" si="2"/>
        <v>8.0000000000000004E-4</v>
      </c>
      <c r="S138" s="147">
        <v>0</v>
      </c>
      <c r="T138" s="148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120</v>
      </c>
      <c r="AT138" s="149" t="s">
        <v>117</v>
      </c>
      <c r="AU138" s="149" t="s">
        <v>109</v>
      </c>
      <c r="AY138" s="14" t="s">
        <v>108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109</v>
      </c>
      <c r="BK138" s="151">
        <f t="shared" si="9"/>
        <v>0</v>
      </c>
      <c r="BL138" s="14" t="s">
        <v>120</v>
      </c>
      <c r="BM138" s="149" t="s">
        <v>341</v>
      </c>
    </row>
    <row r="139" spans="1:65" s="2" customFormat="1" ht="16.5" customHeight="1">
      <c r="A139" s="26"/>
      <c r="B139" s="138"/>
      <c r="C139" s="152" t="s">
        <v>168</v>
      </c>
      <c r="D139" s="152" t="s">
        <v>117</v>
      </c>
      <c r="E139" s="153" t="s">
        <v>149</v>
      </c>
      <c r="F139" s="154" t="s">
        <v>150</v>
      </c>
      <c r="G139" s="155" t="s">
        <v>133</v>
      </c>
      <c r="H139" s="156">
        <v>4</v>
      </c>
      <c r="I139" s="156">
        <v>0</v>
      </c>
      <c r="J139" s="156">
        <f t="shared" si="0"/>
        <v>0</v>
      </c>
      <c r="K139" s="157"/>
      <c r="L139" s="158"/>
      <c r="M139" s="159" t="s">
        <v>1</v>
      </c>
      <c r="N139" s="160" t="s">
        <v>33</v>
      </c>
      <c r="O139" s="147">
        <v>0</v>
      </c>
      <c r="P139" s="147">
        <f t="shared" si="1"/>
        <v>0</v>
      </c>
      <c r="Q139" s="147">
        <v>2.0000000000000001E-4</v>
      </c>
      <c r="R139" s="147">
        <f t="shared" si="2"/>
        <v>8.0000000000000004E-4</v>
      </c>
      <c r="S139" s="147">
        <v>0</v>
      </c>
      <c r="T139" s="148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120</v>
      </c>
      <c r="AT139" s="149" t="s">
        <v>117</v>
      </c>
      <c r="AU139" s="149" t="s">
        <v>109</v>
      </c>
      <c r="AY139" s="14" t="s">
        <v>108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109</v>
      </c>
      <c r="BK139" s="151">
        <f t="shared" si="9"/>
        <v>0</v>
      </c>
      <c r="BL139" s="14" t="s">
        <v>120</v>
      </c>
      <c r="BM139" s="149" t="s">
        <v>342</v>
      </c>
    </row>
    <row r="140" spans="1:65" s="2" customFormat="1" ht="16.5" customHeight="1">
      <c r="A140" s="26"/>
      <c r="B140" s="138"/>
      <c r="C140" s="152" t="s">
        <v>172</v>
      </c>
      <c r="D140" s="152" t="s">
        <v>117</v>
      </c>
      <c r="E140" s="153" t="s">
        <v>153</v>
      </c>
      <c r="F140" s="154" t="s">
        <v>154</v>
      </c>
      <c r="G140" s="155" t="s">
        <v>125</v>
      </c>
      <c r="H140" s="156">
        <v>8</v>
      </c>
      <c r="I140" s="156">
        <v>0</v>
      </c>
      <c r="J140" s="156">
        <f t="shared" si="0"/>
        <v>0</v>
      </c>
      <c r="K140" s="157"/>
      <c r="L140" s="158"/>
      <c r="M140" s="159" t="s">
        <v>1</v>
      </c>
      <c r="N140" s="160" t="s">
        <v>33</v>
      </c>
      <c r="O140" s="147">
        <v>0</v>
      </c>
      <c r="P140" s="147">
        <f t="shared" si="1"/>
        <v>0</v>
      </c>
      <c r="Q140" s="147">
        <v>2.0000000000000001E-4</v>
      </c>
      <c r="R140" s="147">
        <f t="shared" si="2"/>
        <v>1.6000000000000001E-3</v>
      </c>
      <c r="S140" s="147">
        <v>0</v>
      </c>
      <c r="T140" s="148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120</v>
      </c>
      <c r="AT140" s="149" t="s">
        <v>117</v>
      </c>
      <c r="AU140" s="149" t="s">
        <v>109</v>
      </c>
      <c r="AY140" s="14" t="s">
        <v>108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109</v>
      </c>
      <c r="BK140" s="151">
        <f t="shared" si="9"/>
        <v>0</v>
      </c>
      <c r="BL140" s="14" t="s">
        <v>120</v>
      </c>
      <c r="BM140" s="149" t="s">
        <v>343</v>
      </c>
    </row>
    <row r="141" spans="1:65" s="2" customFormat="1" ht="16.5" customHeight="1">
      <c r="A141" s="26"/>
      <c r="B141" s="138"/>
      <c r="C141" s="152" t="s">
        <v>176</v>
      </c>
      <c r="D141" s="152" t="s">
        <v>117</v>
      </c>
      <c r="E141" s="153" t="s">
        <v>157</v>
      </c>
      <c r="F141" s="154" t="s">
        <v>158</v>
      </c>
      <c r="G141" s="155" t="s">
        <v>125</v>
      </c>
      <c r="H141" s="156">
        <v>4</v>
      </c>
      <c r="I141" s="156">
        <v>0</v>
      </c>
      <c r="J141" s="156">
        <f t="shared" si="0"/>
        <v>0</v>
      </c>
      <c r="K141" s="157"/>
      <c r="L141" s="158"/>
      <c r="M141" s="159" t="s">
        <v>1</v>
      </c>
      <c r="N141" s="160" t="s">
        <v>33</v>
      </c>
      <c r="O141" s="147">
        <v>0</v>
      </c>
      <c r="P141" s="147">
        <f t="shared" si="1"/>
        <v>0</v>
      </c>
      <c r="Q141" s="147">
        <v>8.0000000000000007E-5</v>
      </c>
      <c r="R141" s="147">
        <f t="shared" si="2"/>
        <v>3.2000000000000003E-4</v>
      </c>
      <c r="S141" s="147">
        <v>0</v>
      </c>
      <c r="T141" s="148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120</v>
      </c>
      <c r="AT141" s="149" t="s">
        <v>117</v>
      </c>
      <c r="AU141" s="149" t="s">
        <v>109</v>
      </c>
      <c r="AY141" s="14" t="s">
        <v>108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109</v>
      </c>
      <c r="BK141" s="151">
        <f t="shared" si="9"/>
        <v>0</v>
      </c>
      <c r="BL141" s="14" t="s">
        <v>120</v>
      </c>
      <c r="BM141" s="149" t="s">
        <v>344</v>
      </c>
    </row>
    <row r="142" spans="1:65" s="2" customFormat="1" ht="16.5" customHeight="1">
      <c r="A142" s="26"/>
      <c r="B142" s="138"/>
      <c r="C142" s="152" t="s">
        <v>180</v>
      </c>
      <c r="D142" s="152" t="s">
        <v>117</v>
      </c>
      <c r="E142" s="153" t="s">
        <v>161</v>
      </c>
      <c r="F142" s="154" t="s">
        <v>162</v>
      </c>
      <c r="G142" s="155" t="s">
        <v>125</v>
      </c>
      <c r="H142" s="156">
        <v>4</v>
      </c>
      <c r="I142" s="156">
        <v>0</v>
      </c>
      <c r="J142" s="156">
        <f t="shared" si="0"/>
        <v>0</v>
      </c>
      <c r="K142" s="157"/>
      <c r="L142" s="158"/>
      <c r="M142" s="159" t="s">
        <v>1</v>
      </c>
      <c r="N142" s="160" t="s">
        <v>33</v>
      </c>
      <c r="O142" s="147">
        <v>0</v>
      </c>
      <c r="P142" s="147">
        <f t="shared" si="1"/>
        <v>0</v>
      </c>
      <c r="Q142" s="147">
        <v>8.0000000000000007E-5</v>
      </c>
      <c r="R142" s="147">
        <f t="shared" si="2"/>
        <v>3.2000000000000003E-4</v>
      </c>
      <c r="S142" s="147">
        <v>0</v>
      </c>
      <c r="T142" s="148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120</v>
      </c>
      <c r="AT142" s="149" t="s">
        <v>117</v>
      </c>
      <c r="AU142" s="149" t="s">
        <v>109</v>
      </c>
      <c r="AY142" s="14" t="s">
        <v>108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109</v>
      </c>
      <c r="BK142" s="151">
        <f t="shared" si="9"/>
        <v>0</v>
      </c>
      <c r="BL142" s="14" t="s">
        <v>120</v>
      </c>
      <c r="BM142" s="149" t="s">
        <v>345</v>
      </c>
    </row>
    <row r="143" spans="1:65" s="2" customFormat="1" ht="16.5" customHeight="1">
      <c r="A143" s="26"/>
      <c r="B143" s="138"/>
      <c r="C143" s="139" t="s">
        <v>184</v>
      </c>
      <c r="D143" s="139" t="s">
        <v>111</v>
      </c>
      <c r="E143" s="140" t="s">
        <v>165</v>
      </c>
      <c r="F143" s="141" t="s">
        <v>166</v>
      </c>
      <c r="G143" s="142" t="s">
        <v>125</v>
      </c>
      <c r="H143" s="143">
        <v>4</v>
      </c>
      <c r="I143" s="143">
        <v>0</v>
      </c>
      <c r="J143" s="143">
        <f t="shared" si="0"/>
        <v>0</v>
      </c>
      <c r="K143" s="144"/>
      <c r="L143" s="27"/>
      <c r="M143" s="145" t="s">
        <v>1</v>
      </c>
      <c r="N143" s="146" t="s">
        <v>33</v>
      </c>
      <c r="O143" s="147">
        <v>0.39700000000000002</v>
      </c>
      <c r="P143" s="147">
        <f t="shared" si="1"/>
        <v>1.5880000000000001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143</v>
      </c>
      <c r="AT143" s="149" t="s">
        <v>111</v>
      </c>
      <c r="AU143" s="149" t="s">
        <v>109</v>
      </c>
      <c r="AY143" s="14" t="s">
        <v>108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109</v>
      </c>
      <c r="BK143" s="151">
        <f t="shared" si="9"/>
        <v>0</v>
      </c>
      <c r="BL143" s="14" t="s">
        <v>143</v>
      </c>
      <c r="BM143" s="149" t="s">
        <v>346</v>
      </c>
    </row>
    <row r="144" spans="1:65" s="2" customFormat="1" ht="16.5" customHeight="1">
      <c r="A144" s="26"/>
      <c r="B144" s="138"/>
      <c r="C144" s="152" t="s">
        <v>188</v>
      </c>
      <c r="D144" s="152" t="s">
        <v>117</v>
      </c>
      <c r="E144" s="153" t="s">
        <v>169</v>
      </c>
      <c r="F144" s="154" t="s">
        <v>170</v>
      </c>
      <c r="G144" s="155" t="s">
        <v>125</v>
      </c>
      <c r="H144" s="156">
        <v>4</v>
      </c>
      <c r="I144" s="156">
        <v>0</v>
      </c>
      <c r="J144" s="156">
        <f t="shared" si="0"/>
        <v>0</v>
      </c>
      <c r="K144" s="157"/>
      <c r="L144" s="158"/>
      <c r="M144" s="159" t="s">
        <v>1</v>
      </c>
      <c r="N144" s="160" t="s">
        <v>33</v>
      </c>
      <c r="O144" s="147">
        <v>0</v>
      </c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120</v>
      </c>
      <c r="AT144" s="149" t="s">
        <v>117</v>
      </c>
      <c r="AU144" s="149" t="s">
        <v>109</v>
      </c>
      <c r="AY144" s="14" t="s">
        <v>108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109</v>
      </c>
      <c r="BK144" s="151">
        <f t="shared" si="9"/>
        <v>0</v>
      </c>
      <c r="BL144" s="14" t="s">
        <v>120</v>
      </c>
      <c r="BM144" s="149" t="s">
        <v>347</v>
      </c>
    </row>
    <row r="145" spans="1:65" s="2" customFormat="1" ht="16.5" customHeight="1">
      <c r="A145" s="26"/>
      <c r="B145" s="138"/>
      <c r="C145" s="139" t="s">
        <v>192</v>
      </c>
      <c r="D145" s="139" t="s">
        <v>111</v>
      </c>
      <c r="E145" s="140" t="s">
        <v>181</v>
      </c>
      <c r="F145" s="141" t="s">
        <v>182</v>
      </c>
      <c r="G145" s="142" t="s">
        <v>125</v>
      </c>
      <c r="H145" s="143">
        <v>4</v>
      </c>
      <c r="I145" s="143">
        <v>0</v>
      </c>
      <c r="J145" s="143">
        <f t="shared" si="0"/>
        <v>0</v>
      </c>
      <c r="K145" s="144"/>
      <c r="L145" s="27"/>
      <c r="M145" s="145" t="s">
        <v>1</v>
      </c>
      <c r="N145" s="146" t="s">
        <v>33</v>
      </c>
      <c r="O145" s="147">
        <v>0.22800000000000001</v>
      </c>
      <c r="P145" s="147">
        <f t="shared" si="1"/>
        <v>0.91200000000000003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143</v>
      </c>
      <c r="AT145" s="149" t="s">
        <v>111</v>
      </c>
      <c r="AU145" s="149" t="s">
        <v>109</v>
      </c>
      <c r="AY145" s="14" t="s">
        <v>108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109</v>
      </c>
      <c r="BK145" s="151">
        <f t="shared" si="9"/>
        <v>0</v>
      </c>
      <c r="BL145" s="14" t="s">
        <v>143</v>
      </c>
      <c r="BM145" s="149" t="s">
        <v>348</v>
      </c>
    </row>
    <row r="146" spans="1:65" s="2" customFormat="1" ht="16.5" customHeight="1">
      <c r="A146" s="26"/>
      <c r="B146" s="138"/>
      <c r="C146" s="139" t="s">
        <v>7</v>
      </c>
      <c r="D146" s="139" t="s">
        <v>111</v>
      </c>
      <c r="E146" s="140" t="s">
        <v>189</v>
      </c>
      <c r="F146" s="141" t="s">
        <v>190</v>
      </c>
      <c r="G146" s="142" t="s">
        <v>125</v>
      </c>
      <c r="H146" s="143">
        <v>2</v>
      </c>
      <c r="I146" s="143">
        <v>0</v>
      </c>
      <c r="J146" s="143">
        <f t="shared" si="0"/>
        <v>0</v>
      </c>
      <c r="K146" s="144"/>
      <c r="L146" s="27"/>
      <c r="M146" s="145" t="s">
        <v>1</v>
      </c>
      <c r="N146" s="146" t="s">
        <v>33</v>
      </c>
      <c r="O146" s="147">
        <v>0.873</v>
      </c>
      <c r="P146" s="147">
        <f t="shared" si="1"/>
        <v>1.746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143</v>
      </c>
      <c r="AT146" s="149" t="s">
        <v>111</v>
      </c>
      <c r="AU146" s="149" t="s">
        <v>109</v>
      </c>
      <c r="AY146" s="14" t="s">
        <v>108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109</v>
      </c>
      <c r="BK146" s="151">
        <f t="shared" si="9"/>
        <v>0</v>
      </c>
      <c r="BL146" s="14" t="s">
        <v>143</v>
      </c>
      <c r="BM146" s="149" t="s">
        <v>349</v>
      </c>
    </row>
    <row r="147" spans="1:65" s="2" customFormat="1" ht="24">
      <c r="A147" s="26"/>
      <c r="B147" s="138"/>
      <c r="C147" s="152" t="s">
        <v>198</v>
      </c>
      <c r="D147" s="152" t="s">
        <v>117</v>
      </c>
      <c r="E147" s="153" t="s">
        <v>193</v>
      </c>
      <c r="F147" s="154" t="s">
        <v>506</v>
      </c>
      <c r="G147" s="155" t="s">
        <v>125</v>
      </c>
      <c r="H147" s="156">
        <v>2</v>
      </c>
      <c r="I147" s="156">
        <v>0</v>
      </c>
      <c r="J147" s="156">
        <f t="shared" si="0"/>
        <v>0</v>
      </c>
      <c r="K147" s="157"/>
      <c r="L147" s="158"/>
      <c r="M147" s="159" t="s">
        <v>1</v>
      </c>
      <c r="N147" s="160" t="s">
        <v>33</v>
      </c>
      <c r="O147" s="147">
        <v>0</v>
      </c>
      <c r="P147" s="147">
        <f t="shared" si="1"/>
        <v>0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120</v>
      </c>
      <c r="AT147" s="149" t="s">
        <v>117</v>
      </c>
      <c r="AU147" s="149" t="s">
        <v>109</v>
      </c>
      <c r="AY147" s="14" t="s">
        <v>108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109</v>
      </c>
      <c r="BK147" s="151">
        <f t="shared" si="9"/>
        <v>0</v>
      </c>
      <c r="BL147" s="14" t="s">
        <v>120</v>
      </c>
      <c r="BM147" s="149" t="s">
        <v>350</v>
      </c>
    </row>
    <row r="148" spans="1:65" s="2" customFormat="1" ht="16.5" customHeight="1">
      <c r="A148" s="26"/>
      <c r="B148" s="138"/>
      <c r="C148" s="139" t="s">
        <v>202</v>
      </c>
      <c r="D148" s="139" t="s">
        <v>111</v>
      </c>
      <c r="E148" s="140" t="s">
        <v>195</v>
      </c>
      <c r="F148" s="141" t="s">
        <v>196</v>
      </c>
      <c r="G148" s="142" t="s">
        <v>125</v>
      </c>
      <c r="H148" s="143">
        <v>2</v>
      </c>
      <c r="I148" s="143">
        <v>0</v>
      </c>
      <c r="J148" s="143">
        <f t="shared" si="0"/>
        <v>0</v>
      </c>
      <c r="K148" s="144"/>
      <c r="L148" s="27"/>
      <c r="M148" s="145" t="s">
        <v>1</v>
      </c>
      <c r="N148" s="146" t="s">
        <v>33</v>
      </c>
      <c r="O148" s="147">
        <v>3.2160000000000002</v>
      </c>
      <c r="P148" s="147">
        <f t="shared" si="1"/>
        <v>6.4320000000000004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143</v>
      </c>
      <c r="AT148" s="149" t="s">
        <v>111</v>
      </c>
      <c r="AU148" s="149" t="s">
        <v>109</v>
      </c>
      <c r="AY148" s="14" t="s">
        <v>108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109</v>
      </c>
      <c r="BK148" s="151">
        <f t="shared" si="9"/>
        <v>0</v>
      </c>
      <c r="BL148" s="14" t="s">
        <v>143</v>
      </c>
      <c r="BM148" s="149" t="s">
        <v>351</v>
      </c>
    </row>
    <row r="149" spans="1:65" s="2" customFormat="1" ht="16.5" customHeight="1">
      <c r="A149" s="26"/>
      <c r="B149" s="138"/>
      <c r="C149" s="152" t="s">
        <v>206</v>
      </c>
      <c r="D149" s="152" t="s">
        <v>117</v>
      </c>
      <c r="E149" s="153" t="s">
        <v>199</v>
      </c>
      <c r="F149" s="154" t="s">
        <v>200</v>
      </c>
      <c r="G149" s="155" t="s">
        <v>125</v>
      </c>
      <c r="H149" s="156">
        <v>2</v>
      </c>
      <c r="I149" s="156">
        <v>0</v>
      </c>
      <c r="J149" s="156">
        <f t="shared" si="0"/>
        <v>0</v>
      </c>
      <c r="K149" s="157"/>
      <c r="L149" s="158"/>
      <c r="M149" s="159" t="s">
        <v>1</v>
      </c>
      <c r="N149" s="160" t="s">
        <v>33</v>
      </c>
      <c r="O149" s="147">
        <v>0</v>
      </c>
      <c r="P149" s="147">
        <f t="shared" si="1"/>
        <v>0</v>
      </c>
      <c r="Q149" s="147">
        <v>4.8000000000000001E-2</v>
      </c>
      <c r="R149" s="147">
        <f t="shared" si="2"/>
        <v>9.6000000000000002E-2</v>
      </c>
      <c r="S149" s="147">
        <v>0</v>
      </c>
      <c r="T149" s="148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120</v>
      </c>
      <c r="AT149" s="149" t="s">
        <v>117</v>
      </c>
      <c r="AU149" s="149" t="s">
        <v>109</v>
      </c>
      <c r="AY149" s="14" t="s">
        <v>108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109</v>
      </c>
      <c r="BK149" s="151">
        <f t="shared" si="9"/>
        <v>0</v>
      </c>
      <c r="BL149" s="14" t="s">
        <v>120</v>
      </c>
      <c r="BM149" s="149" t="s">
        <v>352</v>
      </c>
    </row>
    <row r="150" spans="1:65" s="2" customFormat="1" ht="16.5" customHeight="1">
      <c r="A150" s="26"/>
      <c r="B150" s="138"/>
      <c r="C150" s="139" t="s">
        <v>210</v>
      </c>
      <c r="D150" s="139" t="s">
        <v>111</v>
      </c>
      <c r="E150" s="140" t="s">
        <v>203</v>
      </c>
      <c r="F150" s="141" t="s">
        <v>204</v>
      </c>
      <c r="G150" s="142" t="s">
        <v>125</v>
      </c>
      <c r="H150" s="143">
        <v>2</v>
      </c>
      <c r="I150" s="143">
        <v>0</v>
      </c>
      <c r="J150" s="143">
        <f t="shared" si="0"/>
        <v>0</v>
      </c>
      <c r="K150" s="144"/>
      <c r="L150" s="27"/>
      <c r="M150" s="145" t="s">
        <v>1</v>
      </c>
      <c r="N150" s="146" t="s">
        <v>33</v>
      </c>
      <c r="O150" s="147">
        <v>0</v>
      </c>
      <c r="P150" s="147">
        <f t="shared" si="1"/>
        <v>0</v>
      </c>
      <c r="Q150" s="147">
        <v>0</v>
      </c>
      <c r="R150" s="147">
        <f t="shared" si="2"/>
        <v>0</v>
      </c>
      <c r="S150" s="147">
        <v>0</v>
      </c>
      <c r="T150" s="148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143</v>
      </c>
      <c r="AT150" s="149" t="s">
        <v>111</v>
      </c>
      <c r="AU150" s="149" t="s">
        <v>109</v>
      </c>
      <c r="AY150" s="14" t="s">
        <v>108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4" t="s">
        <v>109</v>
      </c>
      <c r="BK150" s="151">
        <f t="shared" si="9"/>
        <v>0</v>
      </c>
      <c r="BL150" s="14" t="s">
        <v>143</v>
      </c>
      <c r="BM150" s="149" t="s">
        <v>353</v>
      </c>
    </row>
    <row r="151" spans="1:65" s="2" customFormat="1" ht="16.5" customHeight="1">
      <c r="A151" s="26"/>
      <c r="B151" s="138"/>
      <c r="C151" s="139" t="s">
        <v>214</v>
      </c>
      <c r="D151" s="139" t="s">
        <v>111</v>
      </c>
      <c r="E151" s="140" t="s">
        <v>207</v>
      </c>
      <c r="F151" s="141" t="s">
        <v>208</v>
      </c>
      <c r="G151" s="142" t="s">
        <v>125</v>
      </c>
      <c r="H151" s="143">
        <v>2</v>
      </c>
      <c r="I151" s="143">
        <v>0</v>
      </c>
      <c r="J151" s="143">
        <f t="shared" si="0"/>
        <v>0</v>
      </c>
      <c r="K151" s="144"/>
      <c r="L151" s="27"/>
      <c r="M151" s="145" t="s">
        <v>1</v>
      </c>
      <c r="N151" s="146" t="s">
        <v>33</v>
      </c>
      <c r="O151" s="147">
        <v>1.71</v>
      </c>
      <c r="P151" s="147">
        <f t="shared" si="1"/>
        <v>3.42</v>
      </c>
      <c r="Q151" s="147">
        <v>0</v>
      </c>
      <c r="R151" s="147">
        <f t="shared" si="2"/>
        <v>0</v>
      </c>
      <c r="S151" s="147">
        <v>0</v>
      </c>
      <c r="T151" s="148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143</v>
      </c>
      <c r="AT151" s="149" t="s">
        <v>111</v>
      </c>
      <c r="AU151" s="149" t="s">
        <v>109</v>
      </c>
      <c r="AY151" s="14" t="s">
        <v>108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4" t="s">
        <v>109</v>
      </c>
      <c r="BK151" s="151">
        <f t="shared" si="9"/>
        <v>0</v>
      </c>
      <c r="BL151" s="14" t="s">
        <v>143</v>
      </c>
      <c r="BM151" s="149" t="s">
        <v>354</v>
      </c>
    </row>
    <row r="152" spans="1:65" s="2" customFormat="1" ht="16.5" customHeight="1">
      <c r="A152" s="26"/>
      <c r="B152" s="138"/>
      <c r="C152" s="152" t="s">
        <v>218</v>
      </c>
      <c r="D152" s="152" t="s">
        <v>117</v>
      </c>
      <c r="E152" s="153" t="s">
        <v>211</v>
      </c>
      <c r="F152" s="154" t="s">
        <v>212</v>
      </c>
      <c r="G152" s="155" t="s">
        <v>125</v>
      </c>
      <c r="H152" s="156">
        <v>2</v>
      </c>
      <c r="I152" s="156">
        <v>0</v>
      </c>
      <c r="J152" s="156">
        <f t="shared" si="0"/>
        <v>0</v>
      </c>
      <c r="K152" s="157"/>
      <c r="L152" s="158"/>
      <c r="M152" s="159" t="s">
        <v>1</v>
      </c>
      <c r="N152" s="160" t="s">
        <v>33</v>
      </c>
      <c r="O152" s="147">
        <v>0</v>
      </c>
      <c r="P152" s="147">
        <f t="shared" si="1"/>
        <v>0</v>
      </c>
      <c r="Q152" s="147">
        <v>1.26E-2</v>
      </c>
      <c r="R152" s="147">
        <f t="shared" si="2"/>
        <v>2.52E-2</v>
      </c>
      <c r="S152" s="147">
        <v>0</v>
      </c>
      <c r="T152" s="148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120</v>
      </c>
      <c r="AT152" s="149" t="s">
        <v>117</v>
      </c>
      <c r="AU152" s="149" t="s">
        <v>109</v>
      </c>
      <c r="AY152" s="14" t="s">
        <v>108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4" t="s">
        <v>109</v>
      </c>
      <c r="BK152" s="151">
        <f t="shared" si="9"/>
        <v>0</v>
      </c>
      <c r="BL152" s="14" t="s">
        <v>120</v>
      </c>
      <c r="BM152" s="149" t="s">
        <v>355</v>
      </c>
    </row>
    <row r="153" spans="1:65" s="2" customFormat="1" ht="16.5" customHeight="1">
      <c r="A153" s="26"/>
      <c r="B153" s="138"/>
      <c r="C153" s="139" t="s">
        <v>222</v>
      </c>
      <c r="D153" s="139" t="s">
        <v>111</v>
      </c>
      <c r="E153" s="140" t="s">
        <v>215</v>
      </c>
      <c r="F153" s="141" t="s">
        <v>216</v>
      </c>
      <c r="G153" s="142" t="s">
        <v>125</v>
      </c>
      <c r="H153" s="143">
        <v>2</v>
      </c>
      <c r="I153" s="143">
        <v>0</v>
      </c>
      <c r="J153" s="143">
        <f t="shared" si="0"/>
        <v>0</v>
      </c>
      <c r="K153" s="144"/>
      <c r="L153" s="27"/>
      <c r="M153" s="145" t="s">
        <v>1</v>
      </c>
      <c r="N153" s="146" t="s">
        <v>33</v>
      </c>
      <c r="O153" s="147">
        <v>1.2869999999999999</v>
      </c>
      <c r="P153" s="147">
        <f t="shared" si="1"/>
        <v>2.5739999999999998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143</v>
      </c>
      <c r="AT153" s="149" t="s">
        <v>111</v>
      </c>
      <c r="AU153" s="149" t="s">
        <v>109</v>
      </c>
      <c r="AY153" s="14" t="s">
        <v>108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4" t="s">
        <v>109</v>
      </c>
      <c r="BK153" s="151">
        <f t="shared" si="9"/>
        <v>0</v>
      </c>
      <c r="BL153" s="14" t="s">
        <v>143</v>
      </c>
      <c r="BM153" s="149" t="s">
        <v>356</v>
      </c>
    </row>
    <row r="154" spans="1:65" s="2" customFormat="1" ht="16.5" customHeight="1">
      <c r="A154" s="26"/>
      <c r="B154" s="138"/>
      <c r="C154" s="152" t="s">
        <v>226</v>
      </c>
      <c r="D154" s="152" t="s">
        <v>117</v>
      </c>
      <c r="E154" s="153" t="s">
        <v>219</v>
      </c>
      <c r="F154" s="154" t="s">
        <v>220</v>
      </c>
      <c r="G154" s="155" t="s">
        <v>125</v>
      </c>
      <c r="H154" s="156">
        <v>2</v>
      </c>
      <c r="I154" s="156">
        <v>0</v>
      </c>
      <c r="J154" s="156">
        <f t="shared" si="0"/>
        <v>0</v>
      </c>
      <c r="K154" s="157"/>
      <c r="L154" s="158"/>
      <c r="M154" s="159" t="s">
        <v>1</v>
      </c>
      <c r="N154" s="160" t="s">
        <v>33</v>
      </c>
      <c r="O154" s="147">
        <v>0</v>
      </c>
      <c r="P154" s="147">
        <f t="shared" si="1"/>
        <v>0</v>
      </c>
      <c r="Q154" s="147">
        <v>3.1E-4</v>
      </c>
      <c r="R154" s="147">
        <f t="shared" si="2"/>
        <v>6.2E-4</v>
      </c>
      <c r="S154" s="147">
        <v>0</v>
      </c>
      <c r="T154" s="148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120</v>
      </c>
      <c r="AT154" s="149" t="s">
        <v>117</v>
      </c>
      <c r="AU154" s="149" t="s">
        <v>109</v>
      </c>
      <c r="AY154" s="14" t="s">
        <v>108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4" t="s">
        <v>109</v>
      </c>
      <c r="BK154" s="151">
        <f t="shared" si="9"/>
        <v>0</v>
      </c>
      <c r="BL154" s="14" t="s">
        <v>120</v>
      </c>
      <c r="BM154" s="149" t="s">
        <v>357</v>
      </c>
    </row>
    <row r="155" spans="1:65" s="2" customFormat="1" ht="21.75" customHeight="1">
      <c r="A155" s="26"/>
      <c r="B155" s="138"/>
      <c r="C155" s="139" t="s">
        <v>231</v>
      </c>
      <c r="D155" s="139" t="s">
        <v>111</v>
      </c>
      <c r="E155" s="140" t="s">
        <v>223</v>
      </c>
      <c r="F155" s="141" t="s">
        <v>224</v>
      </c>
      <c r="G155" s="142" t="s">
        <v>133</v>
      </c>
      <c r="H155" s="143">
        <v>8</v>
      </c>
      <c r="I155" s="143">
        <v>0</v>
      </c>
      <c r="J155" s="143">
        <f t="shared" si="0"/>
        <v>0</v>
      </c>
      <c r="K155" s="144"/>
      <c r="L155" s="27"/>
      <c r="M155" s="145" t="s">
        <v>1</v>
      </c>
      <c r="N155" s="146" t="s">
        <v>33</v>
      </c>
      <c r="O155" s="147">
        <v>0.11600000000000001</v>
      </c>
      <c r="P155" s="147">
        <f t="shared" si="1"/>
        <v>0.92800000000000005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143</v>
      </c>
      <c r="AT155" s="149" t="s">
        <v>111</v>
      </c>
      <c r="AU155" s="149" t="s">
        <v>109</v>
      </c>
      <c r="AY155" s="14" t="s">
        <v>108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4" t="s">
        <v>109</v>
      </c>
      <c r="BK155" s="151">
        <f t="shared" si="9"/>
        <v>0</v>
      </c>
      <c r="BL155" s="14" t="s">
        <v>143</v>
      </c>
      <c r="BM155" s="149" t="s">
        <v>358</v>
      </c>
    </row>
    <row r="156" spans="1:65" s="2" customFormat="1" ht="33" customHeight="1">
      <c r="A156" s="26"/>
      <c r="B156" s="138"/>
      <c r="C156" s="152" t="s">
        <v>235</v>
      </c>
      <c r="D156" s="152" t="s">
        <v>117</v>
      </c>
      <c r="E156" s="153" t="s">
        <v>227</v>
      </c>
      <c r="F156" s="154" t="s">
        <v>228</v>
      </c>
      <c r="G156" s="155" t="s">
        <v>229</v>
      </c>
      <c r="H156" s="156">
        <v>4.96</v>
      </c>
      <c r="I156" s="156">
        <v>0</v>
      </c>
      <c r="J156" s="156">
        <f t="shared" si="0"/>
        <v>0</v>
      </c>
      <c r="K156" s="157"/>
      <c r="L156" s="158"/>
      <c r="M156" s="159" t="s">
        <v>1</v>
      </c>
      <c r="N156" s="160" t="s">
        <v>33</v>
      </c>
      <c r="O156" s="147">
        <v>0</v>
      </c>
      <c r="P156" s="147">
        <f t="shared" si="1"/>
        <v>0</v>
      </c>
      <c r="Q156" s="147">
        <v>1E-3</v>
      </c>
      <c r="R156" s="147">
        <f t="shared" si="2"/>
        <v>4.96E-3</v>
      </c>
      <c r="S156" s="147">
        <v>0</v>
      </c>
      <c r="T156" s="148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120</v>
      </c>
      <c r="AT156" s="149" t="s">
        <v>117</v>
      </c>
      <c r="AU156" s="149" t="s">
        <v>109</v>
      </c>
      <c r="AY156" s="14" t="s">
        <v>108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4" t="s">
        <v>109</v>
      </c>
      <c r="BK156" s="151">
        <f t="shared" si="9"/>
        <v>0</v>
      </c>
      <c r="BL156" s="14" t="s">
        <v>120</v>
      </c>
      <c r="BM156" s="149" t="s">
        <v>359</v>
      </c>
    </row>
    <row r="157" spans="1:65" s="2" customFormat="1" ht="16.5" customHeight="1">
      <c r="A157" s="26"/>
      <c r="B157" s="138"/>
      <c r="C157" s="139" t="s">
        <v>239</v>
      </c>
      <c r="D157" s="139" t="s">
        <v>111</v>
      </c>
      <c r="E157" s="140" t="s">
        <v>232</v>
      </c>
      <c r="F157" s="141" t="s">
        <v>233</v>
      </c>
      <c r="G157" s="142" t="s">
        <v>125</v>
      </c>
      <c r="H157" s="143">
        <v>6</v>
      </c>
      <c r="I157" s="143">
        <v>0</v>
      </c>
      <c r="J157" s="143">
        <f t="shared" si="0"/>
        <v>0</v>
      </c>
      <c r="K157" s="144"/>
      <c r="L157" s="27"/>
      <c r="M157" s="145" t="s">
        <v>1</v>
      </c>
      <c r="N157" s="146" t="s">
        <v>33</v>
      </c>
      <c r="O157" s="147">
        <v>0.1</v>
      </c>
      <c r="P157" s="147">
        <f t="shared" si="1"/>
        <v>0.60000000000000009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143</v>
      </c>
      <c r="AT157" s="149" t="s">
        <v>111</v>
      </c>
      <c r="AU157" s="149" t="s">
        <v>109</v>
      </c>
      <c r="AY157" s="14" t="s">
        <v>108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4" t="s">
        <v>109</v>
      </c>
      <c r="BK157" s="151">
        <f t="shared" si="9"/>
        <v>0</v>
      </c>
      <c r="BL157" s="14" t="s">
        <v>143</v>
      </c>
      <c r="BM157" s="149" t="s">
        <v>360</v>
      </c>
    </row>
    <row r="158" spans="1:65" s="2" customFormat="1" ht="16.5" customHeight="1">
      <c r="A158" s="26"/>
      <c r="B158" s="138"/>
      <c r="C158" s="152" t="s">
        <v>243</v>
      </c>
      <c r="D158" s="152" t="s">
        <v>117</v>
      </c>
      <c r="E158" s="153" t="s">
        <v>236</v>
      </c>
      <c r="F158" s="154" t="s">
        <v>237</v>
      </c>
      <c r="G158" s="155" t="s">
        <v>125</v>
      </c>
      <c r="H158" s="156">
        <v>2</v>
      </c>
      <c r="I158" s="156">
        <v>0</v>
      </c>
      <c r="J158" s="156">
        <f t="shared" si="0"/>
        <v>0</v>
      </c>
      <c r="K158" s="157"/>
      <c r="L158" s="158"/>
      <c r="M158" s="159" t="s">
        <v>1</v>
      </c>
      <c r="N158" s="160" t="s">
        <v>33</v>
      </c>
      <c r="O158" s="147">
        <v>0</v>
      </c>
      <c r="P158" s="147">
        <f t="shared" si="1"/>
        <v>0</v>
      </c>
      <c r="Q158" s="147">
        <v>1.3788097731073701E-4</v>
      </c>
      <c r="R158" s="147">
        <f t="shared" si="2"/>
        <v>2.7576195462147401E-4</v>
      </c>
      <c r="S158" s="147">
        <v>0</v>
      </c>
      <c r="T158" s="148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120</v>
      </c>
      <c r="AT158" s="149" t="s">
        <v>117</v>
      </c>
      <c r="AU158" s="149" t="s">
        <v>109</v>
      </c>
      <c r="AY158" s="14" t="s">
        <v>108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4" t="s">
        <v>109</v>
      </c>
      <c r="BK158" s="151">
        <f t="shared" si="9"/>
        <v>0</v>
      </c>
      <c r="BL158" s="14" t="s">
        <v>120</v>
      </c>
      <c r="BM158" s="149" t="s">
        <v>361</v>
      </c>
    </row>
    <row r="159" spans="1:65" s="2" customFormat="1" ht="16.5" customHeight="1">
      <c r="A159" s="26"/>
      <c r="B159" s="138"/>
      <c r="C159" s="139" t="s">
        <v>247</v>
      </c>
      <c r="D159" s="139" t="s">
        <v>111</v>
      </c>
      <c r="E159" s="140" t="s">
        <v>240</v>
      </c>
      <c r="F159" s="141" t="s">
        <v>241</v>
      </c>
      <c r="G159" s="142" t="s">
        <v>133</v>
      </c>
      <c r="H159" s="143">
        <v>6</v>
      </c>
      <c r="I159" s="143">
        <v>0</v>
      </c>
      <c r="J159" s="143">
        <f t="shared" si="0"/>
        <v>0</v>
      </c>
      <c r="K159" s="144"/>
      <c r="L159" s="27"/>
      <c r="M159" s="145" t="s">
        <v>1</v>
      </c>
      <c r="N159" s="146" t="s">
        <v>33</v>
      </c>
      <c r="O159" s="147">
        <v>0.95</v>
      </c>
      <c r="P159" s="147">
        <f t="shared" si="1"/>
        <v>5.6999999999999993</v>
      </c>
      <c r="Q159" s="147">
        <v>0</v>
      </c>
      <c r="R159" s="147">
        <f t="shared" si="2"/>
        <v>0</v>
      </c>
      <c r="S159" s="147">
        <v>0</v>
      </c>
      <c r="T159" s="148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143</v>
      </c>
      <c r="AT159" s="149" t="s">
        <v>111</v>
      </c>
      <c r="AU159" s="149" t="s">
        <v>109</v>
      </c>
      <c r="AY159" s="14" t="s">
        <v>108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4" t="s">
        <v>109</v>
      </c>
      <c r="BK159" s="151">
        <f t="shared" si="9"/>
        <v>0</v>
      </c>
      <c r="BL159" s="14" t="s">
        <v>143</v>
      </c>
      <c r="BM159" s="149" t="s">
        <v>362</v>
      </c>
    </row>
    <row r="160" spans="1:65" s="2" customFormat="1" ht="16.5" customHeight="1">
      <c r="A160" s="26"/>
      <c r="B160" s="138"/>
      <c r="C160" s="152" t="s">
        <v>251</v>
      </c>
      <c r="D160" s="152" t="s">
        <v>117</v>
      </c>
      <c r="E160" s="153" t="s">
        <v>244</v>
      </c>
      <c r="F160" s="154" t="s">
        <v>245</v>
      </c>
      <c r="G160" s="155" t="s">
        <v>125</v>
      </c>
      <c r="H160" s="156">
        <v>4</v>
      </c>
      <c r="I160" s="156">
        <v>0</v>
      </c>
      <c r="J160" s="156">
        <f t="shared" si="0"/>
        <v>0</v>
      </c>
      <c r="K160" s="157"/>
      <c r="L160" s="158"/>
      <c r="M160" s="159" t="s">
        <v>1</v>
      </c>
      <c r="N160" s="160" t="s">
        <v>33</v>
      </c>
      <c r="O160" s="147">
        <v>0</v>
      </c>
      <c r="P160" s="147">
        <f t="shared" si="1"/>
        <v>0</v>
      </c>
      <c r="Q160" s="147">
        <v>5.7800000000000004E-3</v>
      </c>
      <c r="R160" s="147">
        <f t="shared" si="2"/>
        <v>2.3120000000000002E-2</v>
      </c>
      <c r="S160" s="147">
        <v>0</v>
      </c>
      <c r="T160" s="148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120</v>
      </c>
      <c r="AT160" s="149" t="s">
        <v>117</v>
      </c>
      <c r="AU160" s="149" t="s">
        <v>109</v>
      </c>
      <c r="AY160" s="14" t="s">
        <v>108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4" t="s">
        <v>109</v>
      </c>
      <c r="BK160" s="151">
        <f t="shared" si="9"/>
        <v>0</v>
      </c>
      <c r="BL160" s="14" t="s">
        <v>120</v>
      </c>
      <c r="BM160" s="149" t="s">
        <v>363</v>
      </c>
    </row>
    <row r="161" spans="1:65" s="2" customFormat="1" ht="16.5" customHeight="1">
      <c r="A161" s="26"/>
      <c r="B161" s="138"/>
      <c r="C161" s="152" t="s">
        <v>255</v>
      </c>
      <c r="D161" s="152" t="s">
        <v>117</v>
      </c>
      <c r="E161" s="153" t="s">
        <v>248</v>
      </c>
      <c r="F161" s="154" t="s">
        <v>249</v>
      </c>
      <c r="G161" s="155" t="s">
        <v>125</v>
      </c>
      <c r="H161" s="156">
        <v>4</v>
      </c>
      <c r="I161" s="156">
        <v>0</v>
      </c>
      <c r="J161" s="156">
        <f t="shared" si="0"/>
        <v>0</v>
      </c>
      <c r="K161" s="157"/>
      <c r="L161" s="158"/>
      <c r="M161" s="159" t="s">
        <v>1</v>
      </c>
      <c r="N161" s="160" t="s">
        <v>33</v>
      </c>
      <c r="O161" s="147">
        <v>0</v>
      </c>
      <c r="P161" s="147">
        <f t="shared" si="1"/>
        <v>0</v>
      </c>
      <c r="Q161" s="147">
        <v>1.9000000000000001E-4</v>
      </c>
      <c r="R161" s="147">
        <f t="shared" si="2"/>
        <v>7.6000000000000004E-4</v>
      </c>
      <c r="S161" s="147">
        <v>0</v>
      </c>
      <c r="T161" s="148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120</v>
      </c>
      <c r="AT161" s="149" t="s">
        <v>117</v>
      </c>
      <c r="AU161" s="149" t="s">
        <v>109</v>
      </c>
      <c r="AY161" s="14" t="s">
        <v>108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4" t="s">
        <v>109</v>
      </c>
      <c r="BK161" s="151">
        <f t="shared" si="9"/>
        <v>0</v>
      </c>
      <c r="BL161" s="14" t="s">
        <v>120</v>
      </c>
      <c r="BM161" s="149" t="s">
        <v>364</v>
      </c>
    </row>
    <row r="162" spans="1:65" s="2" customFormat="1" ht="16.5" customHeight="1">
      <c r="A162" s="26"/>
      <c r="B162" s="138"/>
      <c r="C162" s="152" t="s">
        <v>259</v>
      </c>
      <c r="D162" s="152" t="s">
        <v>117</v>
      </c>
      <c r="E162" s="153" t="s">
        <v>252</v>
      </c>
      <c r="F162" s="154" t="s">
        <v>253</v>
      </c>
      <c r="G162" s="155" t="s">
        <v>125</v>
      </c>
      <c r="H162" s="156">
        <v>8</v>
      </c>
      <c r="I162" s="156">
        <v>0</v>
      </c>
      <c r="J162" s="156">
        <f t="shared" si="0"/>
        <v>0</v>
      </c>
      <c r="K162" s="157"/>
      <c r="L162" s="158"/>
      <c r="M162" s="159" t="s">
        <v>1</v>
      </c>
      <c r="N162" s="160" t="s">
        <v>33</v>
      </c>
      <c r="O162" s="147">
        <v>0</v>
      </c>
      <c r="P162" s="147">
        <f t="shared" si="1"/>
        <v>0</v>
      </c>
      <c r="Q162" s="147">
        <v>4.0000000000000002E-4</v>
      </c>
      <c r="R162" s="147">
        <f t="shared" si="2"/>
        <v>3.2000000000000002E-3</v>
      </c>
      <c r="S162" s="147">
        <v>0</v>
      </c>
      <c r="T162" s="148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120</v>
      </c>
      <c r="AT162" s="149" t="s">
        <v>117</v>
      </c>
      <c r="AU162" s="149" t="s">
        <v>109</v>
      </c>
      <c r="AY162" s="14" t="s">
        <v>108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4" t="s">
        <v>109</v>
      </c>
      <c r="BK162" s="151">
        <f t="shared" si="9"/>
        <v>0</v>
      </c>
      <c r="BL162" s="14" t="s">
        <v>120</v>
      </c>
      <c r="BM162" s="149" t="s">
        <v>365</v>
      </c>
    </row>
    <row r="163" spans="1:65" s="2" customFormat="1" ht="21.75" customHeight="1">
      <c r="A163" s="26"/>
      <c r="B163" s="138"/>
      <c r="C163" s="139" t="s">
        <v>263</v>
      </c>
      <c r="D163" s="139" t="s">
        <v>111</v>
      </c>
      <c r="E163" s="140" t="s">
        <v>256</v>
      </c>
      <c r="F163" s="141" t="s">
        <v>257</v>
      </c>
      <c r="G163" s="142" t="s">
        <v>133</v>
      </c>
      <c r="H163" s="143">
        <v>20</v>
      </c>
      <c r="I163" s="143">
        <v>0</v>
      </c>
      <c r="J163" s="143">
        <f t="shared" si="0"/>
        <v>0</v>
      </c>
      <c r="K163" s="144"/>
      <c r="L163" s="27"/>
      <c r="M163" s="145" t="s">
        <v>1</v>
      </c>
      <c r="N163" s="146" t="s">
        <v>33</v>
      </c>
      <c r="O163" s="147">
        <v>4.2999999999999997E-2</v>
      </c>
      <c r="P163" s="147">
        <f t="shared" si="1"/>
        <v>0.85999999999999988</v>
      </c>
      <c r="Q163" s="147">
        <v>0</v>
      </c>
      <c r="R163" s="147">
        <f t="shared" si="2"/>
        <v>0</v>
      </c>
      <c r="S163" s="147">
        <v>0</v>
      </c>
      <c r="T163" s="148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143</v>
      </c>
      <c r="AT163" s="149" t="s">
        <v>111</v>
      </c>
      <c r="AU163" s="149" t="s">
        <v>109</v>
      </c>
      <c r="AY163" s="14" t="s">
        <v>108</v>
      </c>
      <c r="BE163" s="150">
        <f t="shared" si="4"/>
        <v>0</v>
      </c>
      <c r="BF163" s="150">
        <f t="shared" si="5"/>
        <v>0</v>
      </c>
      <c r="BG163" s="150">
        <f t="shared" si="6"/>
        <v>0</v>
      </c>
      <c r="BH163" s="150">
        <f t="shared" si="7"/>
        <v>0</v>
      </c>
      <c r="BI163" s="150">
        <f t="shared" si="8"/>
        <v>0</v>
      </c>
      <c r="BJ163" s="14" t="s">
        <v>109</v>
      </c>
      <c r="BK163" s="151">
        <f t="shared" si="9"/>
        <v>0</v>
      </c>
      <c r="BL163" s="14" t="s">
        <v>143</v>
      </c>
      <c r="BM163" s="149" t="s">
        <v>366</v>
      </c>
    </row>
    <row r="164" spans="1:65" s="2" customFormat="1" ht="16.5" customHeight="1">
      <c r="A164" s="26"/>
      <c r="B164" s="138"/>
      <c r="C164" s="152" t="s">
        <v>268</v>
      </c>
      <c r="D164" s="152" t="s">
        <v>117</v>
      </c>
      <c r="E164" s="153" t="s">
        <v>260</v>
      </c>
      <c r="F164" s="154" t="s">
        <v>261</v>
      </c>
      <c r="G164" s="155" t="s">
        <v>133</v>
      </c>
      <c r="H164" s="156">
        <v>20</v>
      </c>
      <c r="I164" s="156">
        <v>0</v>
      </c>
      <c r="J164" s="156">
        <f t="shared" si="0"/>
        <v>0</v>
      </c>
      <c r="K164" s="157"/>
      <c r="L164" s="158"/>
      <c r="M164" s="159" t="s">
        <v>1</v>
      </c>
      <c r="N164" s="160" t="s">
        <v>33</v>
      </c>
      <c r="O164" s="147">
        <v>0</v>
      </c>
      <c r="P164" s="147">
        <f t="shared" si="1"/>
        <v>0</v>
      </c>
      <c r="Q164" s="147">
        <v>0</v>
      </c>
      <c r="R164" s="147">
        <f t="shared" si="2"/>
        <v>0</v>
      </c>
      <c r="S164" s="147">
        <v>0</v>
      </c>
      <c r="T164" s="148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120</v>
      </c>
      <c r="AT164" s="149" t="s">
        <v>117</v>
      </c>
      <c r="AU164" s="149" t="s">
        <v>109</v>
      </c>
      <c r="AY164" s="14" t="s">
        <v>108</v>
      </c>
      <c r="BE164" s="150">
        <f t="shared" si="4"/>
        <v>0</v>
      </c>
      <c r="BF164" s="150">
        <f t="shared" si="5"/>
        <v>0</v>
      </c>
      <c r="BG164" s="150">
        <f t="shared" si="6"/>
        <v>0</v>
      </c>
      <c r="BH164" s="150">
        <f t="shared" si="7"/>
        <v>0</v>
      </c>
      <c r="BI164" s="150">
        <f t="shared" si="8"/>
        <v>0</v>
      </c>
      <c r="BJ164" s="14" t="s">
        <v>109</v>
      </c>
      <c r="BK164" s="151">
        <f t="shared" si="9"/>
        <v>0</v>
      </c>
      <c r="BL164" s="14" t="s">
        <v>120</v>
      </c>
      <c r="BM164" s="149" t="s">
        <v>367</v>
      </c>
    </row>
    <row r="165" spans="1:65" s="2" customFormat="1" ht="16.5" customHeight="1">
      <c r="A165" s="26"/>
      <c r="B165" s="138"/>
      <c r="C165" s="139" t="s">
        <v>274</v>
      </c>
      <c r="D165" s="139" t="s">
        <v>111</v>
      </c>
      <c r="E165" s="140" t="s">
        <v>173</v>
      </c>
      <c r="F165" s="141" t="s">
        <v>174</v>
      </c>
      <c r="G165" s="142" t="s">
        <v>125</v>
      </c>
      <c r="H165" s="143">
        <v>2</v>
      </c>
      <c r="I165" s="143">
        <v>0</v>
      </c>
      <c r="J165" s="143">
        <f t="shared" si="0"/>
        <v>0</v>
      </c>
      <c r="K165" s="144"/>
      <c r="L165" s="27"/>
      <c r="M165" s="145" t="s">
        <v>1</v>
      </c>
      <c r="N165" s="146" t="s">
        <v>33</v>
      </c>
      <c r="O165" s="147">
        <v>0.68500000000000005</v>
      </c>
      <c r="P165" s="147">
        <f t="shared" si="1"/>
        <v>1.37</v>
      </c>
      <c r="Q165" s="147">
        <v>0</v>
      </c>
      <c r="R165" s="147">
        <f t="shared" si="2"/>
        <v>0</v>
      </c>
      <c r="S165" s="147">
        <v>0</v>
      </c>
      <c r="T165" s="148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9" t="s">
        <v>143</v>
      </c>
      <c r="AT165" s="149" t="s">
        <v>111</v>
      </c>
      <c r="AU165" s="149" t="s">
        <v>109</v>
      </c>
      <c r="AY165" s="14" t="s">
        <v>108</v>
      </c>
      <c r="BE165" s="150">
        <f t="shared" si="4"/>
        <v>0</v>
      </c>
      <c r="BF165" s="150">
        <f t="shared" si="5"/>
        <v>0</v>
      </c>
      <c r="BG165" s="150">
        <f t="shared" si="6"/>
        <v>0</v>
      </c>
      <c r="BH165" s="150">
        <f t="shared" si="7"/>
        <v>0</v>
      </c>
      <c r="BI165" s="150">
        <f t="shared" si="8"/>
        <v>0</v>
      </c>
      <c r="BJ165" s="14" t="s">
        <v>109</v>
      </c>
      <c r="BK165" s="151">
        <f t="shared" si="9"/>
        <v>0</v>
      </c>
      <c r="BL165" s="14" t="s">
        <v>143</v>
      </c>
      <c r="BM165" s="149" t="s">
        <v>368</v>
      </c>
    </row>
    <row r="166" spans="1:65" s="2" customFormat="1" ht="16.5" customHeight="1">
      <c r="A166" s="26"/>
      <c r="B166" s="138"/>
      <c r="C166" s="152" t="s">
        <v>279</v>
      </c>
      <c r="D166" s="152" t="s">
        <v>117</v>
      </c>
      <c r="E166" s="153" t="s">
        <v>177</v>
      </c>
      <c r="F166" s="154" t="s">
        <v>178</v>
      </c>
      <c r="G166" s="155" t="s">
        <v>125</v>
      </c>
      <c r="H166" s="156">
        <v>2</v>
      </c>
      <c r="I166" s="156">
        <v>0</v>
      </c>
      <c r="J166" s="156">
        <f t="shared" si="0"/>
        <v>0</v>
      </c>
      <c r="K166" s="157"/>
      <c r="L166" s="158"/>
      <c r="M166" s="159" t="s">
        <v>1</v>
      </c>
      <c r="N166" s="160" t="s">
        <v>33</v>
      </c>
      <c r="O166" s="147">
        <v>0</v>
      </c>
      <c r="P166" s="147">
        <f t="shared" si="1"/>
        <v>0</v>
      </c>
      <c r="Q166" s="147">
        <v>2.0000000000000001E-4</v>
      </c>
      <c r="R166" s="147">
        <f t="shared" si="2"/>
        <v>4.0000000000000002E-4</v>
      </c>
      <c r="S166" s="147">
        <v>0</v>
      </c>
      <c r="T166" s="148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120</v>
      </c>
      <c r="AT166" s="149" t="s">
        <v>117</v>
      </c>
      <c r="AU166" s="149" t="s">
        <v>109</v>
      </c>
      <c r="AY166" s="14" t="s">
        <v>108</v>
      </c>
      <c r="BE166" s="150">
        <f t="shared" si="4"/>
        <v>0</v>
      </c>
      <c r="BF166" s="150">
        <f t="shared" si="5"/>
        <v>0</v>
      </c>
      <c r="BG166" s="150">
        <f t="shared" si="6"/>
        <v>0</v>
      </c>
      <c r="BH166" s="150">
        <f t="shared" si="7"/>
        <v>0</v>
      </c>
      <c r="BI166" s="150">
        <f t="shared" si="8"/>
        <v>0</v>
      </c>
      <c r="BJ166" s="14" t="s">
        <v>109</v>
      </c>
      <c r="BK166" s="151">
        <f t="shared" si="9"/>
        <v>0</v>
      </c>
      <c r="BL166" s="14" t="s">
        <v>120</v>
      </c>
      <c r="BM166" s="149" t="s">
        <v>369</v>
      </c>
    </row>
    <row r="167" spans="1:65" s="2" customFormat="1" ht="16.5" customHeight="1">
      <c r="A167" s="26"/>
      <c r="B167" s="138"/>
      <c r="C167" s="139" t="s">
        <v>283</v>
      </c>
      <c r="D167" s="139" t="s">
        <v>111</v>
      </c>
      <c r="E167" s="140" t="s">
        <v>185</v>
      </c>
      <c r="F167" s="141" t="s">
        <v>186</v>
      </c>
      <c r="G167" s="142" t="s">
        <v>125</v>
      </c>
      <c r="H167" s="143">
        <v>2</v>
      </c>
      <c r="I167" s="143">
        <v>0</v>
      </c>
      <c r="J167" s="143">
        <f t="shared" si="0"/>
        <v>0</v>
      </c>
      <c r="K167" s="144"/>
      <c r="L167" s="27"/>
      <c r="M167" s="145" t="s">
        <v>1</v>
      </c>
      <c r="N167" s="146" t="s">
        <v>33</v>
      </c>
      <c r="O167" s="147">
        <v>1.129</v>
      </c>
      <c r="P167" s="147">
        <f t="shared" si="1"/>
        <v>2.258</v>
      </c>
      <c r="Q167" s="147">
        <v>0</v>
      </c>
      <c r="R167" s="147">
        <f t="shared" si="2"/>
        <v>0</v>
      </c>
      <c r="S167" s="147">
        <v>0</v>
      </c>
      <c r="T167" s="148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143</v>
      </c>
      <c r="AT167" s="149" t="s">
        <v>111</v>
      </c>
      <c r="AU167" s="149" t="s">
        <v>109</v>
      </c>
      <c r="AY167" s="14" t="s">
        <v>108</v>
      </c>
      <c r="BE167" s="150">
        <f t="shared" si="4"/>
        <v>0</v>
      </c>
      <c r="BF167" s="150">
        <f t="shared" si="5"/>
        <v>0</v>
      </c>
      <c r="BG167" s="150">
        <f t="shared" si="6"/>
        <v>0</v>
      </c>
      <c r="BH167" s="150">
        <f t="shared" si="7"/>
        <v>0</v>
      </c>
      <c r="BI167" s="150">
        <f t="shared" si="8"/>
        <v>0</v>
      </c>
      <c r="BJ167" s="14" t="s">
        <v>109</v>
      </c>
      <c r="BK167" s="151">
        <f t="shared" si="9"/>
        <v>0</v>
      </c>
      <c r="BL167" s="14" t="s">
        <v>143</v>
      </c>
      <c r="BM167" s="149" t="s">
        <v>370</v>
      </c>
    </row>
    <row r="168" spans="1:65" s="2" customFormat="1" ht="16.5" customHeight="1">
      <c r="A168" s="26"/>
      <c r="B168" s="138"/>
      <c r="C168" s="139" t="s">
        <v>287</v>
      </c>
      <c r="D168" s="139" t="s">
        <v>111</v>
      </c>
      <c r="E168" s="140" t="s">
        <v>264</v>
      </c>
      <c r="F168" s="141" t="s">
        <v>265</v>
      </c>
      <c r="G168" s="142" t="s">
        <v>266</v>
      </c>
      <c r="H168" s="143">
        <v>2</v>
      </c>
      <c r="I168" s="143">
        <v>0</v>
      </c>
      <c r="J168" s="143">
        <f t="shared" si="0"/>
        <v>0</v>
      </c>
      <c r="K168" s="144"/>
      <c r="L168" s="27"/>
      <c r="M168" s="145" t="s">
        <v>1</v>
      </c>
      <c r="N168" s="146" t="s">
        <v>33</v>
      </c>
      <c r="O168" s="147">
        <v>0</v>
      </c>
      <c r="P168" s="147">
        <f t="shared" si="1"/>
        <v>0</v>
      </c>
      <c r="Q168" s="147">
        <v>0</v>
      </c>
      <c r="R168" s="147">
        <f t="shared" si="2"/>
        <v>0</v>
      </c>
      <c r="S168" s="147">
        <v>0</v>
      </c>
      <c r="T168" s="148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120</v>
      </c>
      <c r="AT168" s="149" t="s">
        <v>111</v>
      </c>
      <c r="AU168" s="149" t="s">
        <v>109</v>
      </c>
      <c r="AY168" s="14" t="s">
        <v>108</v>
      </c>
      <c r="BE168" s="150">
        <f t="shared" si="4"/>
        <v>0</v>
      </c>
      <c r="BF168" s="150">
        <f t="shared" si="5"/>
        <v>0</v>
      </c>
      <c r="BG168" s="150">
        <f t="shared" si="6"/>
        <v>0</v>
      </c>
      <c r="BH168" s="150">
        <f t="shared" si="7"/>
        <v>0</v>
      </c>
      <c r="BI168" s="150">
        <f t="shared" si="8"/>
        <v>0</v>
      </c>
      <c r="BJ168" s="14" t="s">
        <v>109</v>
      </c>
      <c r="BK168" s="151">
        <f t="shared" si="9"/>
        <v>0</v>
      </c>
      <c r="BL168" s="14" t="s">
        <v>120</v>
      </c>
      <c r="BM168" s="149" t="s">
        <v>371</v>
      </c>
    </row>
    <row r="169" spans="1:65" s="2" customFormat="1" ht="16.5" customHeight="1">
      <c r="A169" s="26"/>
      <c r="B169" s="138"/>
      <c r="C169" s="139" t="s">
        <v>291</v>
      </c>
      <c r="D169" s="139" t="s">
        <v>111</v>
      </c>
      <c r="E169" s="140" t="s">
        <v>269</v>
      </c>
      <c r="F169" s="141" t="s">
        <v>270</v>
      </c>
      <c r="G169" s="142" t="s">
        <v>266</v>
      </c>
      <c r="H169" s="143">
        <v>3</v>
      </c>
      <c r="I169" s="143">
        <v>0</v>
      </c>
      <c r="J169" s="143">
        <f t="shared" si="0"/>
        <v>0</v>
      </c>
      <c r="K169" s="144"/>
      <c r="L169" s="27"/>
      <c r="M169" s="145" t="s">
        <v>1</v>
      </c>
      <c r="N169" s="146" t="s">
        <v>33</v>
      </c>
      <c r="O169" s="147">
        <v>0</v>
      </c>
      <c r="P169" s="147">
        <f t="shared" si="1"/>
        <v>0</v>
      </c>
      <c r="Q169" s="147">
        <v>0</v>
      </c>
      <c r="R169" s="147">
        <f t="shared" si="2"/>
        <v>0</v>
      </c>
      <c r="S169" s="147">
        <v>0</v>
      </c>
      <c r="T169" s="148">
        <f t="shared" si="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143</v>
      </c>
      <c r="AT169" s="149" t="s">
        <v>111</v>
      </c>
      <c r="AU169" s="149" t="s">
        <v>109</v>
      </c>
      <c r="AY169" s="14" t="s">
        <v>108</v>
      </c>
      <c r="BE169" s="150">
        <f t="shared" si="4"/>
        <v>0</v>
      </c>
      <c r="BF169" s="150">
        <f t="shared" si="5"/>
        <v>0</v>
      </c>
      <c r="BG169" s="150">
        <f t="shared" si="6"/>
        <v>0</v>
      </c>
      <c r="BH169" s="150">
        <f t="shared" si="7"/>
        <v>0</v>
      </c>
      <c r="BI169" s="150">
        <f t="shared" si="8"/>
        <v>0</v>
      </c>
      <c r="BJ169" s="14" t="s">
        <v>109</v>
      </c>
      <c r="BK169" s="151">
        <f t="shared" si="9"/>
        <v>0</v>
      </c>
      <c r="BL169" s="14" t="s">
        <v>143</v>
      </c>
      <c r="BM169" s="149" t="s">
        <v>372</v>
      </c>
    </row>
    <row r="170" spans="1:65" s="12" customFormat="1" ht="22.9" customHeight="1">
      <c r="B170" s="126"/>
      <c r="D170" s="127" t="s">
        <v>66</v>
      </c>
      <c r="E170" s="136" t="s">
        <v>272</v>
      </c>
      <c r="F170" s="136" t="s">
        <v>273</v>
      </c>
      <c r="J170" s="137">
        <f>BK170</f>
        <v>0</v>
      </c>
      <c r="L170" s="126"/>
      <c r="M170" s="130"/>
      <c r="N170" s="131"/>
      <c r="O170" s="131"/>
      <c r="P170" s="132">
        <f>SUM(P171:P176)</f>
        <v>7.8308399999999994</v>
      </c>
      <c r="Q170" s="131"/>
      <c r="R170" s="132">
        <f>SUM(R171:R176)</f>
        <v>2.5100000000000001E-2</v>
      </c>
      <c r="S170" s="131"/>
      <c r="T170" s="133">
        <f>SUM(T171:T176)</f>
        <v>4.9000000000000002E-2</v>
      </c>
      <c r="AR170" s="127" t="s">
        <v>122</v>
      </c>
      <c r="AT170" s="134" t="s">
        <v>66</v>
      </c>
      <c r="AU170" s="134" t="s">
        <v>75</v>
      </c>
      <c r="AY170" s="127" t="s">
        <v>108</v>
      </c>
      <c r="BK170" s="135">
        <f>SUM(BK171:BK176)</f>
        <v>0</v>
      </c>
    </row>
    <row r="171" spans="1:65" s="2" customFormat="1" ht="16.5" customHeight="1">
      <c r="A171" s="26"/>
      <c r="B171" s="138"/>
      <c r="C171" s="139" t="s">
        <v>295</v>
      </c>
      <c r="D171" s="139" t="s">
        <v>111</v>
      </c>
      <c r="E171" s="140" t="s">
        <v>275</v>
      </c>
      <c r="F171" s="141" t="s">
        <v>276</v>
      </c>
      <c r="G171" s="142" t="s">
        <v>277</v>
      </c>
      <c r="H171" s="143">
        <v>0.5</v>
      </c>
      <c r="I171" s="143">
        <v>0</v>
      </c>
      <c r="J171" s="143">
        <f t="shared" ref="J171:J176" si="10">ROUND(I171*H171,3)</f>
        <v>0</v>
      </c>
      <c r="K171" s="144"/>
      <c r="L171" s="27"/>
      <c r="M171" s="145" t="s">
        <v>1</v>
      </c>
      <c r="N171" s="146" t="s">
        <v>33</v>
      </c>
      <c r="O171" s="147">
        <v>0.19</v>
      </c>
      <c r="P171" s="147">
        <f t="shared" ref="P171:P176" si="11">O171*H171</f>
        <v>9.5000000000000001E-2</v>
      </c>
      <c r="Q171" s="147">
        <v>0</v>
      </c>
      <c r="R171" s="147">
        <f t="shared" ref="R171:R176" si="12">Q171*H171</f>
        <v>0</v>
      </c>
      <c r="S171" s="147">
        <v>9.8000000000000004E-2</v>
      </c>
      <c r="T171" s="148">
        <f t="shared" ref="T171:T176" si="13">S171*H171</f>
        <v>4.9000000000000002E-2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9" t="s">
        <v>115</v>
      </c>
      <c r="AT171" s="149" t="s">
        <v>111</v>
      </c>
      <c r="AU171" s="149" t="s">
        <v>109</v>
      </c>
      <c r="AY171" s="14" t="s">
        <v>108</v>
      </c>
      <c r="BE171" s="150">
        <f t="shared" ref="BE171:BE176" si="14">IF(N171="základná",J171,0)</f>
        <v>0</v>
      </c>
      <c r="BF171" s="150">
        <f t="shared" ref="BF171:BF176" si="15">IF(N171="znížená",J171,0)</f>
        <v>0</v>
      </c>
      <c r="BG171" s="150">
        <f t="shared" ref="BG171:BG176" si="16">IF(N171="zákl. prenesená",J171,0)</f>
        <v>0</v>
      </c>
      <c r="BH171" s="150">
        <f t="shared" ref="BH171:BH176" si="17">IF(N171="zníž. prenesená",J171,0)</f>
        <v>0</v>
      </c>
      <c r="BI171" s="150">
        <f t="shared" ref="BI171:BI176" si="18">IF(N171="nulová",J171,0)</f>
        <v>0</v>
      </c>
      <c r="BJ171" s="14" t="s">
        <v>109</v>
      </c>
      <c r="BK171" s="151">
        <f t="shared" ref="BK171:BK176" si="19">ROUND(I171*H171,3)</f>
        <v>0</v>
      </c>
      <c r="BL171" s="14" t="s">
        <v>115</v>
      </c>
      <c r="BM171" s="149" t="s">
        <v>373</v>
      </c>
    </row>
    <row r="172" spans="1:65" s="2" customFormat="1" ht="21.75" customHeight="1">
      <c r="A172" s="26"/>
      <c r="B172" s="138"/>
      <c r="C172" s="139" t="s">
        <v>301</v>
      </c>
      <c r="D172" s="139" t="s">
        <v>111</v>
      </c>
      <c r="E172" s="140" t="s">
        <v>280</v>
      </c>
      <c r="F172" s="141" t="s">
        <v>281</v>
      </c>
      <c r="G172" s="142" t="s">
        <v>114</v>
      </c>
      <c r="H172" s="143">
        <v>2.2000000000000002</v>
      </c>
      <c r="I172" s="143">
        <v>0</v>
      </c>
      <c r="J172" s="143">
        <f t="shared" si="10"/>
        <v>0</v>
      </c>
      <c r="K172" s="144"/>
      <c r="L172" s="27"/>
      <c r="M172" s="145" t="s">
        <v>1</v>
      </c>
      <c r="N172" s="146" t="s">
        <v>33</v>
      </c>
      <c r="O172" s="147">
        <v>2.9211</v>
      </c>
      <c r="P172" s="147">
        <f t="shared" si="11"/>
        <v>6.4264200000000002</v>
      </c>
      <c r="Q172" s="147">
        <v>0</v>
      </c>
      <c r="R172" s="147">
        <f t="shared" si="12"/>
        <v>0</v>
      </c>
      <c r="S172" s="147">
        <v>0</v>
      </c>
      <c r="T172" s="148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9" t="s">
        <v>143</v>
      </c>
      <c r="AT172" s="149" t="s">
        <v>111</v>
      </c>
      <c r="AU172" s="149" t="s">
        <v>109</v>
      </c>
      <c r="AY172" s="14" t="s">
        <v>108</v>
      </c>
      <c r="BE172" s="150">
        <f t="shared" si="14"/>
        <v>0</v>
      </c>
      <c r="BF172" s="150">
        <f t="shared" si="15"/>
        <v>0</v>
      </c>
      <c r="BG172" s="150">
        <f t="shared" si="16"/>
        <v>0</v>
      </c>
      <c r="BH172" s="150">
        <f t="shared" si="17"/>
        <v>0</v>
      </c>
      <c r="BI172" s="150">
        <f t="shared" si="18"/>
        <v>0</v>
      </c>
      <c r="BJ172" s="14" t="s">
        <v>109</v>
      </c>
      <c r="BK172" s="151">
        <f t="shared" si="19"/>
        <v>0</v>
      </c>
      <c r="BL172" s="14" t="s">
        <v>143</v>
      </c>
      <c r="BM172" s="149" t="s">
        <v>374</v>
      </c>
    </row>
    <row r="173" spans="1:65" s="2" customFormat="1" ht="21.75" customHeight="1">
      <c r="A173" s="26"/>
      <c r="B173" s="138"/>
      <c r="C173" s="139" t="s">
        <v>307</v>
      </c>
      <c r="D173" s="139" t="s">
        <v>111</v>
      </c>
      <c r="E173" s="140" t="s">
        <v>284</v>
      </c>
      <c r="F173" s="141" t="s">
        <v>285</v>
      </c>
      <c r="G173" s="142" t="s">
        <v>114</v>
      </c>
      <c r="H173" s="143">
        <v>0.2</v>
      </c>
      <c r="I173" s="143">
        <v>0</v>
      </c>
      <c r="J173" s="143">
        <f t="shared" si="10"/>
        <v>0</v>
      </c>
      <c r="K173" s="144"/>
      <c r="L173" s="27"/>
      <c r="M173" s="145" t="s">
        <v>1</v>
      </c>
      <c r="N173" s="146" t="s">
        <v>33</v>
      </c>
      <c r="O173" s="147">
        <v>0.79559999999999997</v>
      </c>
      <c r="P173" s="147">
        <f t="shared" si="11"/>
        <v>0.15912000000000001</v>
      </c>
      <c r="Q173" s="147">
        <v>0</v>
      </c>
      <c r="R173" s="147">
        <f t="shared" si="12"/>
        <v>0</v>
      </c>
      <c r="S173" s="147">
        <v>0</v>
      </c>
      <c r="T173" s="148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9" t="s">
        <v>143</v>
      </c>
      <c r="AT173" s="149" t="s">
        <v>111</v>
      </c>
      <c r="AU173" s="149" t="s">
        <v>109</v>
      </c>
      <c r="AY173" s="14" t="s">
        <v>108</v>
      </c>
      <c r="BE173" s="150">
        <f t="shared" si="14"/>
        <v>0</v>
      </c>
      <c r="BF173" s="150">
        <f t="shared" si="15"/>
        <v>0</v>
      </c>
      <c r="BG173" s="150">
        <f t="shared" si="16"/>
        <v>0</v>
      </c>
      <c r="BH173" s="150">
        <f t="shared" si="17"/>
        <v>0</v>
      </c>
      <c r="BI173" s="150">
        <f t="shared" si="18"/>
        <v>0</v>
      </c>
      <c r="BJ173" s="14" t="s">
        <v>109</v>
      </c>
      <c r="BK173" s="151">
        <f t="shared" si="19"/>
        <v>0</v>
      </c>
      <c r="BL173" s="14" t="s">
        <v>143</v>
      </c>
      <c r="BM173" s="149" t="s">
        <v>375</v>
      </c>
    </row>
    <row r="174" spans="1:65" s="2" customFormat="1" ht="21.75" customHeight="1">
      <c r="A174" s="26"/>
      <c r="B174" s="138"/>
      <c r="C174" s="139" t="s">
        <v>312</v>
      </c>
      <c r="D174" s="139" t="s">
        <v>111</v>
      </c>
      <c r="E174" s="140" t="s">
        <v>288</v>
      </c>
      <c r="F174" s="141" t="s">
        <v>289</v>
      </c>
      <c r="G174" s="142" t="s">
        <v>114</v>
      </c>
      <c r="H174" s="143">
        <v>2</v>
      </c>
      <c r="I174" s="143">
        <v>0</v>
      </c>
      <c r="J174" s="143">
        <f t="shared" si="10"/>
        <v>0</v>
      </c>
      <c r="K174" s="144"/>
      <c r="L174" s="27"/>
      <c r="M174" s="145" t="s">
        <v>1</v>
      </c>
      <c r="N174" s="146" t="s">
        <v>33</v>
      </c>
      <c r="O174" s="147">
        <v>0.46539999999999998</v>
      </c>
      <c r="P174" s="147">
        <f t="shared" si="11"/>
        <v>0.93079999999999996</v>
      </c>
      <c r="Q174" s="147">
        <v>0</v>
      </c>
      <c r="R174" s="147">
        <f t="shared" si="12"/>
        <v>0</v>
      </c>
      <c r="S174" s="147">
        <v>0</v>
      </c>
      <c r="T174" s="148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9" t="s">
        <v>143</v>
      </c>
      <c r="AT174" s="149" t="s">
        <v>111</v>
      </c>
      <c r="AU174" s="149" t="s">
        <v>109</v>
      </c>
      <c r="AY174" s="14" t="s">
        <v>108</v>
      </c>
      <c r="BE174" s="150">
        <f t="shared" si="14"/>
        <v>0</v>
      </c>
      <c r="BF174" s="150">
        <f t="shared" si="15"/>
        <v>0</v>
      </c>
      <c r="BG174" s="150">
        <f t="shared" si="16"/>
        <v>0</v>
      </c>
      <c r="BH174" s="150">
        <f t="shared" si="17"/>
        <v>0</v>
      </c>
      <c r="BI174" s="150">
        <f t="shared" si="18"/>
        <v>0</v>
      </c>
      <c r="BJ174" s="14" t="s">
        <v>109</v>
      </c>
      <c r="BK174" s="151">
        <f t="shared" si="19"/>
        <v>0</v>
      </c>
      <c r="BL174" s="14" t="s">
        <v>143</v>
      </c>
      <c r="BM174" s="149" t="s">
        <v>376</v>
      </c>
    </row>
    <row r="175" spans="1:65" s="2" customFormat="1" ht="21.75" customHeight="1">
      <c r="A175" s="26"/>
      <c r="B175" s="138"/>
      <c r="C175" s="139" t="s">
        <v>316</v>
      </c>
      <c r="D175" s="139" t="s">
        <v>111</v>
      </c>
      <c r="E175" s="140" t="s">
        <v>292</v>
      </c>
      <c r="F175" s="141" t="s">
        <v>293</v>
      </c>
      <c r="G175" s="142" t="s">
        <v>277</v>
      </c>
      <c r="H175" s="143">
        <v>1</v>
      </c>
      <c r="I175" s="143">
        <v>0</v>
      </c>
      <c r="J175" s="143">
        <f t="shared" si="10"/>
        <v>0</v>
      </c>
      <c r="K175" s="144"/>
      <c r="L175" s="27"/>
      <c r="M175" s="145" t="s">
        <v>1</v>
      </c>
      <c r="N175" s="146" t="s">
        <v>33</v>
      </c>
      <c r="O175" s="147">
        <v>0.14299999999999999</v>
      </c>
      <c r="P175" s="147">
        <f t="shared" si="11"/>
        <v>0.14299999999999999</v>
      </c>
      <c r="Q175" s="147">
        <v>0</v>
      </c>
      <c r="R175" s="147">
        <f t="shared" si="12"/>
        <v>0</v>
      </c>
      <c r="S175" s="147">
        <v>0</v>
      </c>
      <c r="T175" s="148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9" t="s">
        <v>143</v>
      </c>
      <c r="AT175" s="149" t="s">
        <v>111</v>
      </c>
      <c r="AU175" s="149" t="s">
        <v>109</v>
      </c>
      <c r="AY175" s="14" t="s">
        <v>108</v>
      </c>
      <c r="BE175" s="150">
        <f t="shared" si="14"/>
        <v>0</v>
      </c>
      <c r="BF175" s="150">
        <f t="shared" si="15"/>
        <v>0</v>
      </c>
      <c r="BG175" s="150">
        <f t="shared" si="16"/>
        <v>0</v>
      </c>
      <c r="BH175" s="150">
        <f t="shared" si="17"/>
        <v>0</v>
      </c>
      <c r="BI175" s="150">
        <f t="shared" si="18"/>
        <v>0</v>
      </c>
      <c r="BJ175" s="14" t="s">
        <v>109</v>
      </c>
      <c r="BK175" s="151">
        <f t="shared" si="19"/>
        <v>0</v>
      </c>
      <c r="BL175" s="14" t="s">
        <v>143</v>
      </c>
      <c r="BM175" s="149" t="s">
        <v>377</v>
      </c>
    </row>
    <row r="176" spans="1:65" s="2" customFormat="1" ht="21.75" customHeight="1">
      <c r="A176" s="26"/>
      <c r="B176" s="138"/>
      <c r="C176" s="139" t="s">
        <v>321</v>
      </c>
      <c r="D176" s="139" t="s">
        <v>111</v>
      </c>
      <c r="E176" s="140" t="s">
        <v>296</v>
      </c>
      <c r="F176" s="141" t="s">
        <v>297</v>
      </c>
      <c r="G176" s="142" t="s">
        <v>277</v>
      </c>
      <c r="H176" s="143">
        <v>0.5</v>
      </c>
      <c r="I176" s="143">
        <v>0</v>
      </c>
      <c r="J176" s="143">
        <f t="shared" si="10"/>
        <v>0</v>
      </c>
      <c r="K176" s="144"/>
      <c r="L176" s="27"/>
      <c r="M176" s="145" t="s">
        <v>1</v>
      </c>
      <c r="N176" s="146" t="s">
        <v>33</v>
      </c>
      <c r="O176" s="147">
        <v>0.153</v>
      </c>
      <c r="P176" s="147">
        <f t="shared" si="11"/>
        <v>7.6499999999999999E-2</v>
      </c>
      <c r="Q176" s="147">
        <v>5.0200000000000002E-2</v>
      </c>
      <c r="R176" s="147">
        <f t="shared" si="12"/>
        <v>2.5100000000000001E-2</v>
      </c>
      <c r="S176" s="147">
        <v>0</v>
      </c>
      <c r="T176" s="148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9" t="s">
        <v>115</v>
      </c>
      <c r="AT176" s="149" t="s">
        <v>111</v>
      </c>
      <c r="AU176" s="149" t="s">
        <v>109</v>
      </c>
      <c r="AY176" s="14" t="s">
        <v>108</v>
      </c>
      <c r="BE176" s="150">
        <f t="shared" si="14"/>
        <v>0</v>
      </c>
      <c r="BF176" s="150">
        <f t="shared" si="15"/>
        <v>0</v>
      </c>
      <c r="BG176" s="150">
        <f t="shared" si="16"/>
        <v>0</v>
      </c>
      <c r="BH176" s="150">
        <f t="shared" si="17"/>
        <v>0</v>
      </c>
      <c r="BI176" s="150">
        <f t="shared" si="18"/>
        <v>0</v>
      </c>
      <c r="BJ176" s="14" t="s">
        <v>109</v>
      </c>
      <c r="BK176" s="151">
        <f t="shared" si="19"/>
        <v>0</v>
      </c>
      <c r="BL176" s="14" t="s">
        <v>115</v>
      </c>
      <c r="BM176" s="149" t="s">
        <v>378</v>
      </c>
    </row>
    <row r="177" spans="1:65" s="12" customFormat="1" ht="25.9" customHeight="1">
      <c r="B177" s="126"/>
      <c r="D177" s="127" t="s">
        <v>66</v>
      </c>
      <c r="E177" s="128" t="s">
        <v>299</v>
      </c>
      <c r="F177" s="128" t="s">
        <v>300</v>
      </c>
      <c r="J177" s="129">
        <f>BK177</f>
        <v>0</v>
      </c>
      <c r="L177" s="126"/>
      <c r="M177" s="130"/>
      <c r="N177" s="131"/>
      <c r="O177" s="131"/>
      <c r="P177" s="132">
        <f>SUM(P178:P182)</f>
        <v>12.747999999999999</v>
      </c>
      <c r="Q177" s="131"/>
      <c r="R177" s="132">
        <f>SUM(R178:R182)</f>
        <v>0</v>
      </c>
      <c r="S177" s="131"/>
      <c r="T177" s="133">
        <f>SUM(T178:T182)</f>
        <v>0</v>
      </c>
      <c r="AR177" s="127" t="s">
        <v>115</v>
      </c>
      <c r="AT177" s="134" t="s">
        <v>66</v>
      </c>
      <c r="AU177" s="134" t="s">
        <v>67</v>
      </c>
      <c r="AY177" s="127" t="s">
        <v>108</v>
      </c>
      <c r="BK177" s="135">
        <f>SUM(BK178:BK182)</f>
        <v>0</v>
      </c>
    </row>
    <row r="178" spans="1:65" s="2" customFormat="1" ht="33" customHeight="1">
      <c r="A178" s="26"/>
      <c r="B178" s="138"/>
      <c r="C178" s="139" t="s">
        <v>379</v>
      </c>
      <c r="D178" s="139" t="s">
        <v>111</v>
      </c>
      <c r="E178" s="140" t="s">
        <v>302</v>
      </c>
      <c r="F178" s="141" t="s">
        <v>303</v>
      </c>
      <c r="G178" s="142" t="s">
        <v>304</v>
      </c>
      <c r="H178" s="143">
        <v>1</v>
      </c>
      <c r="I178" s="143">
        <v>0</v>
      </c>
      <c r="J178" s="143">
        <f>ROUND(I178*H178,3)</f>
        <v>0</v>
      </c>
      <c r="K178" s="144"/>
      <c r="L178" s="27"/>
      <c r="M178" s="145" t="s">
        <v>1</v>
      </c>
      <c r="N178" s="146" t="s">
        <v>33</v>
      </c>
      <c r="O178" s="147">
        <v>0</v>
      </c>
      <c r="P178" s="147">
        <f>O178*H178</f>
        <v>0</v>
      </c>
      <c r="Q178" s="147">
        <v>0</v>
      </c>
      <c r="R178" s="147">
        <f>Q178*H178</f>
        <v>0</v>
      </c>
      <c r="S178" s="147">
        <v>0</v>
      </c>
      <c r="T178" s="148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9" t="s">
        <v>305</v>
      </c>
      <c r="AT178" s="149" t="s">
        <v>111</v>
      </c>
      <c r="AU178" s="149" t="s">
        <v>75</v>
      </c>
      <c r="AY178" s="14" t="s">
        <v>108</v>
      </c>
      <c r="BE178" s="150">
        <f>IF(N178="základná",J178,0)</f>
        <v>0</v>
      </c>
      <c r="BF178" s="150">
        <f>IF(N178="znížená",J178,0)</f>
        <v>0</v>
      </c>
      <c r="BG178" s="150">
        <f>IF(N178="zákl. prenesená",J178,0)</f>
        <v>0</v>
      </c>
      <c r="BH178" s="150">
        <f>IF(N178="zníž. prenesená",J178,0)</f>
        <v>0</v>
      </c>
      <c r="BI178" s="150">
        <f>IF(N178="nulová",J178,0)</f>
        <v>0</v>
      </c>
      <c r="BJ178" s="14" t="s">
        <v>109</v>
      </c>
      <c r="BK178" s="151">
        <f>ROUND(I178*H178,3)</f>
        <v>0</v>
      </c>
      <c r="BL178" s="14" t="s">
        <v>305</v>
      </c>
      <c r="BM178" s="149" t="s">
        <v>380</v>
      </c>
    </row>
    <row r="179" spans="1:65" s="2" customFormat="1" ht="16.5" customHeight="1">
      <c r="A179" s="26"/>
      <c r="B179" s="138"/>
      <c r="C179" s="139" t="s">
        <v>381</v>
      </c>
      <c r="D179" s="139" t="s">
        <v>111</v>
      </c>
      <c r="E179" s="140" t="s">
        <v>308</v>
      </c>
      <c r="F179" s="141" t="s">
        <v>309</v>
      </c>
      <c r="G179" s="142" t="s">
        <v>310</v>
      </c>
      <c r="H179" s="143">
        <v>8</v>
      </c>
      <c r="I179" s="143">
        <v>0</v>
      </c>
      <c r="J179" s="143">
        <f>ROUND(I179*H179,3)</f>
        <v>0</v>
      </c>
      <c r="K179" s="144"/>
      <c r="L179" s="27"/>
      <c r="M179" s="145" t="s">
        <v>1</v>
      </c>
      <c r="N179" s="146" t="s">
        <v>33</v>
      </c>
      <c r="O179" s="147">
        <v>1.06</v>
      </c>
      <c r="P179" s="147">
        <f>O179*H179</f>
        <v>8.48</v>
      </c>
      <c r="Q179" s="147">
        <v>0</v>
      </c>
      <c r="R179" s="147">
        <f>Q179*H179</f>
        <v>0</v>
      </c>
      <c r="S179" s="147">
        <v>0</v>
      </c>
      <c r="T179" s="148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9" t="s">
        <v>134</v>
      </c>
      <c r="AT179" s="149" t="s">
        <v>111</v>
      </c>
      <c r="AU179" s="149" t="s">
        <v>75</v>
      </c>
      <c r="AY179" s="14" t="s">
        <v>108</v>
      </c>
      <c r="BE179" s="150">
        <f>IF(N179="základná",J179,0)</f>
        <v>0</v>
      </c>
      <c r="BF179" s="150">
        <f>IF(N179="znížená",J179,0)</f>
        <v>0</v>
      </c>
      <c r="BG179" s="150">
        <f>IF(N179="zákl. prenesená",J179,0)</f>
        <v>0</v>
      </c>
      <c r="BH179" s="150">
        <f>IF(N179="zníž. prenesená",J179,0)</f>
        <v>0</v>
      </c>
      <c r="BI179" s="150">
        <f>IF(N179="nulová",J179,0)</f>
        <v>0</v>
      </c>
      <c r="BJ179" s="14" t="s">
        <v>109</v>
      </c>
      <c r="BK179" s="151">
        <f>ROUND(I179*H179,3)</f>
        <v>0</v>
      </c>
      <c r="BL179" s="14" t="s">
        <v>134</v>
      </c>
      <c r="BM179" s="149" t="s">
        <v>382</v>
      </c>
    </row>
    <row r="180" spans="1:65" s="2" customFormat="1" ht="16.5" customHeight="1">
      <c r="A180" s="26"/>
      <c r="B180" s="138"/>
      <c r="C180" s="139" t="s">
        <v>383</v>
      </c>
      <c r="D180" s="139" t="s">
        <v>111</v>
      </c>
      <c r="E180" s="140" t="s">
        <v>317</v>
      </c>
      <c r="F180" s="141" t="s">
        <v>318</v>
      </c>
      <c r="G180" s="142" t="s">
        <v>319</v>
      </c>
      <c r="H180" s="143">
        <v>1</v>
      </c>
      <c r="I180" s="143">
        <v>0</v>
      </c>
      <c r="J180" s="143">
        <f>ROUND(I180*H180,3)</f>
        <v>0</v>
      </c>
      <c r="K180" s="144"/>
      <c r="L180" s="27"/>
      <c r="M180" s="145" t="s">
        <v>1</v>
      </c>
      <c r="N180" s="146" t="s">
        <v>33</v>
      </c>
      <c r="O180" s="147">
        <v>1.4E-2</v>
      </c>
      <c r="P180" s="147">
        <f>O180*H180</f>
        <v>1.4E-2</v>
      </c>
      <c r="Q180" s="147">
        <v>0</v>
      </c>
      <c r="R180" s="147">
        <f>Q180*H180</f>
        <v>0</v>
      </c>
      <c r="S180" s="147">
        <v>0</v>
      </c>
      <c r="T180" s="148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9" t="s">
        <v>134</v>
      </c>
      <c r="AT180" s="149" t="s">
        <v>111</v>
      </c>
      <c r="AU180" s="149" t="s">
        <v>75</v>
      </c>
      <c r="AY180" s="14" t="s">
        <v>108</v>
      </c>
      <c r="BE180" s="150">
        <f>IF(N180="základná",J180,0)</f>
        <v>0</v>
      </c>
      <c r="BF180" s="150">
        <f>IF(N180="znížená",J180,0)</f>
        <v>0</v>
      </c>
      <c r="BG180" s="150">
        <f>IF(N180="zákl. prenesená",J180,0)</f>
        <v>0</v>
      </c>
      <c r="BH180" s="150">
        <f>IF(N180="zníž. prenesená",J180,0)</f>
        <v>0</v>
      </c>
      <c r="BI180" s="150">
        <f>IF(N180="nulová",J180,0)</f>
        <v>0</v>
      </c>
      <c r="BJ180" s="14" t="s">
        <v>109</v>
      </c>
      <c r="BK180" s="151">
        <f>ROUND(I180*H180,3)</f>
        <v>0</v>
      </c>
      <c r="BL180" s="14" t="s">
        <v>134</v>
      </c>
      <c r="BM180" s="149" t="s">
        <v>384</v>
      </c>
    </row>
    <row r="181" spans="1:65" s="2" customFormat="1" ht="16.5" customHeight="1">
      <c r="A181" s="26"/>
      <c r="B181" s="138"/>
      <c r="C181" s="139" t="s">
        <v>385</v>
      </c>
      <c r="D181" s="139" t="s">
        <v>111</v>
      </c>
      <c r="E181" s="140" t="s">
        <v>313</v>
      </c>
      <c r="F181" s="141" t="s">
        <v>314</v>
      </c>
      <c r="G181" s="142" t="s">
        <v>310</v>
      </c>
      <c r="H181" s="143">
        <v>4</v>
      </c>
      <c r="I181" s="143">
        <v>0</v>
      </c>
      <c r="J181" s="143">
        <f>ROUND(I181*H181,3)</f>
        <v>0</v>
      </c>
      <c r="K181" s="144"/>
      <c r="L181" s="27"/>
      <c r="M181" s="145" t="s">
        <v>1</v>
      </c>
      <c r="N181" s="146" t="s">
        <v>33</v>
      </c>
      <c r="O181" s="147">
        <v>1.06</v>
      </c>
      <c r="P181" s="147">
        <f>O181*H181</f>
        <v>4.24</v>
      </c>
      <c r="Q181" s="147">
        <v>0</v>
      </c>
      <c r="R181" s="147">
        <f>Q181*H181</f>
        <v>0</v>
      </c>
      <c r="S181" s="147">
        <v>0</v>
      </c>
      <c r="T181" s="148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9" t="s">
        <v>134</v>
      </c>
      <c r="AT181" s="149" t="s">
        <v>111</v>
      </c>
      <c r="AU181" s="149" t="s">
        <v>75</v>
      </c>
      <c r="AY181" s="14" t="s">
        <v>108</v>
      </c>
      <c r="BE181" s="150">
        <f>IF(N181="základná",J181,0)</f>
        <v>0</v>
      </c>
      <c r="BF181" s="150">
        <f>IF(N181="znížená",J181,0)</f>
        <v>0</v>
      </c>
      <c r="BG181" s="150">
        <f>IF(N181="zákl. prenesená",J181,0)</f>
        <v>0</v>
      </c>
      <c r="BH181" s="150">
        <f>IF(N181="zníž. prenesená",J181,0)</f>
        <v>0</v>
      </c>
      <c r="BI181" s="150">
        <f>IF(N181="nulová",J181,0)</f>
        <v>0</v>
      </c>
      <c r="BJ181" s="14" t="s">
        <v>109</v>
      </c>
      <c r="BK181" s="151">
        <f>ROUND(I181*H181,3)</f>
        <v>0</v>
      </c>
      <c r="BL181" s="14" t="s">
        <v>134</v>
      </c>
      <c r="BM181" s="149" t="s">
        <v>386</v>
      </c>
    </row>
    <row r="182" spans="1:65" s="2" customFormat="1" ht="16.5" customHeight="1">
      <c r="A182" s="26"/>
      <c r="B182" s="138"/>
      <c r="C182" s="139" t="s">
        <v>387</v>
      </c>
      <c r="D182" s="139" t="s">
        <v>111</v>
      </c>
      <c r="E182" s="140" t="s">
        <v>322</v>
      </c>
      <c r="F182" s="141" t="s">
        <v>323</v>
      </c>
      <c r="G182" s="142" t="s">
        <v>319</v>
      </c>
      <c r="H182" s="143">
        <v>1</v>
      </c>
      <c r="I182" s="143">
        <v>0</v>
      </c>
      <c r="J182" s="143">
        <f>ROUND(I182*H182,3)</f>
        <v>0</v>
      </c>
      <c r="K182" s="144"/>
      <c r="L182" s="27"/>
      <c r="M182" s="161" t="s">
        <v>1</v>
      </c>
      <c r="N182" s="162" t="s">
        <v>33</v>
      </c>
      <c r="O182" s="163">
        <v>1.4E-2</v>
      </c>
      <c r="P182" s="163">
        <f>O182*H182</f>
        <v>1.4E-2</v>
      </c>
      <c r="Q182" s="163">
        <v>0</v>
      </c>
      <c r="R182" s="163">
        <f>Q182*H182</f>
        <v>0</v>
      </c>
      <c r="S182" s="163">
        <v>0</v>
      </c>
      <c r="T182" s="16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9" t="s">
        <v>134</v>
      </c>
      <c r="AT182" s="149" t="s">
        <v>111</v>
      </c>
      <c r="AU182" s="149" t="s">
        <v>75</v>
      </c>
      <c r="AY182" s="14" t="s">
        <v>108</v>
      </c>
      <c r="BE182" s="150">
        <f>IF(N182="základná",J182,0)</f>
        <v>0</v>
      </c>
      <c r="BF182" s="150">
        <f>IF(N182="znížená",J182,0)</f>
        <v>0</v>
      </c>
      <c r="BG182" s="150">
        <f>IF(N182="zákl. prenesená",J182,0)</f>
        <v>0</v>
      </c>
      <c r="BH182" s="150">
        <f>IF(N182="zníž. prenesená",J182,0)</f>
        <v>0</v>
      </c>
      <c r="BI182" s="150">
        <f>IF(N182="nulová",J182,0)</f>
        <v>0</v>
      </c>
      <c r="BJ182" s="14" t="s">
        <v>109</v>
      </c>
      <c r="BK182" s="151">
        <f>ROUND(I182*H182,3)</f>
        <v>0</v>
      </c>
      <c r="BL182" s="14" t="s">
        <v>134</v>
      </c>
      <c r="BM182" s="149" t="s">
        <v>388</v>
      </c>
    </row>
    <row r="183" spans="1:65" s="2" customFormat="1" ht="6.95" customHeight="1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1:K182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workbookViewId="0">
      <selection activeCell="C17" sqref="C17"/>
    </sheetView>
  </sheetViews>
  <sheetFormatPr defaultColWidth="10.5" defaultRowHeight="12" customHeight="1"/>
  <cols>
    <col min="1" max="1" width="4" style="197" customWidth="1"/>
    <col min="2" max="2" width="13.83203125" style="198" customWidth="1"/>
    <col min="3" max="3" width="49.83203125" style="198" customWidth="1"/>
    <col min="4" max="4" width="3.83203125" style="198" customWidth="1"/>
    <col min="5" max="5" width="11.33203125" style="199" customWidth="1"/>
    <col min="6" max="6" width="11.5" style="200" customWidth="1"/>
    <col min="7" max="7" width="17.33203125" style="200" customWidth="1"/>
    <col min="8" max="255" width="10.5" style="201"/>
    <col min="256" max="256" width="4" style="201" customWidth="1"/>
    <col min="257" max="257" width="13.83203125" style="201" customWidth="1"/>
    <col min="258" max="258" width="49.83203125" style="201" customWidth="1"/>
    <col min="259" max="259" width="3.83203125" style="201" customWidth="1"/>
    <col min="260" max="260" width="11.33203125" style="201" customWidth="1"/>
    <col min="261" max="261" width="11.5" style="201" customWidth="1"/>
    <col min="262" max="262" width="17.33203125" style="201" customWidth="1"/>
    <col min="263" max="263" width="13.83203125" style="201" customWidth="1"/>
    <col min="264" max="511" width="10.5" style="201"/>
    <col min="512" max="512" width="4" style="201" customWidth="1"/>
    <col min="513" max="513" width="13.83203125" style="201" customWidth="1"/>
    <col min="514" max="514" width="49.83203125" style="201" customWidth="1"/>
    <col min="515" max="515" width="3.83203125" style="201" customWidth="1"/>
    <col min="516" max="516" width="11.33203125" style="201" customWidth="1"/>
    <col min="517" max="517" width="11.5" style="201" customWidth="1"/>
    <col min="518" max="518" width="17.33203125" style="201" customWidth="1"/>
    <col min="519" max="519" width="13.83203125" style="201" customWidth="1"/>
    <col min="520" max="767" width="10.5" style="201"/>
    <col min="768" max="768" width="4" style="201" customWidth="1"/>
    <col min="769" max="769" width="13.83203125" style="201" customWidth="1"/>
    <col min="770" max="770" width="49.83203125" style="201" customWidth="1"/>
    <col min="771" max="771" width="3.83203125" style="201" customWidth="1"/>
    <col min="772" max="772" width="11.33203125" style="201" customWidth="1"/>
    <col min="773" max="773" width="11.5" style="201" customWidth="1"/>
    <col min="774" max="774" width="17.33203125" style="201" customWidth="1"/>
    <col min="775" max="775" width="13.83203125" style="201" customWidth="1"/>
    <col min="776" max="1023" width="10.5" style="201"/>
    <col min="1024" max="1024" width="4" style="201" customWidth="1"/>
    <col min="1025" max="1025" width="13.83203125" style="201" customWidth="1"/>
    <col min="1026" max="1026" width="49.83203125" style="201" customWidth="1"/>
    <col min="1027" max="1027" width="3.83203125" style="201" customWidth="1"/>
    <col min="1028" max="1028" width="11.33203125" style="201" customWidth="1"/>
    <col min="1029" max="1029" width="11.5" style="201" customWidth="1"/>
    <col min="1030" max="1030" width="17.33203125" style="201" customWidth="1"/>
    <col min="1031" max="1031" width="13.83203125" style="201" customWidth="1"/>
    <col min="1032" max="1279" width="10.5" style="201"/>
    <col min="1280" max="1280" width="4" style="201" customWidth="1"/>
    <col min="1281" max="1281" width="13.83203125" style="201" customWidth="1"/>
    <col min="1282" max="1282" width="49.83203125" style="201" customWidth="1"/>
    <col min="1283" max="1283" width="3.83203125" style="201" customWidth="1"/>
    <col min="1284" max="1284" width="11.33203125" style="201" customWidth="1"/>
    <col min="1285" max="1285" width="11.5" style="201" customWidth="1"/>
    <col min="1286" max="1286" width="17.33203125" style="201" customWidth="1"/>
    <col min="1287" max="1287" width="13.83203125" style="201" customWidth="1"/>
    <col min="1288" max="1535" width="10.5" style="201"/>
    <col min="1536" max="1536" width="4" style="201" customWidth="1"/>
    <col min="1537" max="1537" width="13.83203125" style="201" customWidth="1"/>
    <col min="1538" max="1538" width="49.83203125" style="201" customWidth="1"/>
    <col min="1539" max="1539" width="3.83203125" style="201" customWidth="1"/>
    <col min="1540" max="1540" width="11.33203125" style="201" customWidth="1"/>
    <col min="1541" max="1541" width="11.5" style="201" customWidth="1"/>
    <col min="1542" max="1542" width="17.33203125" style="201" customWidth="1"/>
    <col min="1543" max="1543" width="13.83203125" style="201" customWidth="1"/>
    <col min="1544" max="1791" width="10.5" style="201"/>
    <col min="1792" max="1792" width="4" style="201" customWidth="1"/>
    <col min="1793" max="1793" width="13.83203125" style="201" customWidth="1"/>
    <col min="1794" max="1794" width="49.83203125" style="201" customWidth="1"/>
    <col min="1795" max="1795" width="3.83203125" style="201" customWidth="1"/>
    <col min="1796" max="1796" width="11.33203125" style="201" customWidth="1"/>
    <col min="1797" max="1797" width="11.5" style="201" customWidth="1"/>
    <col min="1798" max="1798" width="17.33203125" style="201" customWidth="1"/>
    <col min="1799" max="1799" width="13.83203125" style="201" customWidth="1"/>
    <col min="1800" max="2047" width="10.5" style="201"/>
    <col min="2048" max="2048" width="4" style="201" customWidth="1"/>
    <col min="2049" max="2049" width="13.83203125" style="201" customWidth="1"/>
    <col min="2050" max="2050" width="49.83203125" style="201" customWidth="1"/>
    <col min="2051" max="2051" width="3.83203125" style="201" customWidth="1"/>
    <col min="2052" max="2052" width="11.33203125" style="201" customWidth="1"/>
    <col min="2053" max="2053" width="11.5" style="201" customWidth="1"/>
    <col min="2054" max="2054" width="17.33203125" style="201" customWidth="1"/>
    <col min="2055" max="2055" width="13.83203125" style="201" customWidth="1"/>
    <col min="2056" max="2303" width="10.5" style="201"/>
    <col min="2304" max="2304" width="4" style="201" customWidth="1"/>
    <col min="2305" max="2305" width="13.83203125" style="201" customWidth="1"/>
    <col min="2306" max="2306" width="49.83203125" style="201" customWidth="1"/>
    <col min="2307" max="2307" width="3.83203125" style="201" customWidth="1"/>
    <col min="2308" max="2308" width="11.33203125" style="201" customWidth="1"/>
    <col min="2309" max="2309" width="11.5" style="201" customWidth="1"/>
    <col min="2310" max="2310" width="17.33203125" style="201" customWidth="1"/>
    <col min="2311" max="2311" width="13.83203125" style="201" customWidth="1"/>
    <col min="2312" max="2559" width="10.5" style="201"/>
    <col min="2560" max="2560" width="4" style="201" customWidth="1"/>
    <col min="2561" max="2561" width="13.83203125" style="201" customWidth="1"/>
    <col min="2562" max="2562" width="49.83203125" style="201" customWidth="1"/>
    <col min="2563" max="2563" width="3.83203125" style="201" customWidth="1"/>
    <col min="2564" max="2564" width="11.33203125" style="201" customWidth="1"/>
    <col min="2565" max="2565" width="11.5" style="201" customWidth="1"/>
    <col min="2566" max="2566" width="17.33203125" style="201" customWidth="1"/>
    <col min="2567" max="2567" width="13.83203125" style="201" customWidth="1"/>
    <col min="2568" max="2815" width="10.5" style="201"/>
    <col min="2816" max="2816" width="4" style="201" customWidth="1"/>
    <col min="2817" max="2817" width="13.83203125" style="201" customWidth="1"/>
    <col min="2818" max="2818" width="49.83203125" style="201" customWidth="1"/>
    <col min="2819" max="2819" width="3.83203125" style="201" customWidth="1"/>
    <col min="2820" max="2820" width="11.33203125" style="201" customWidth="1"/>
    <col min="2821" max="2821" width="11.5" style="201" customWidth="1"/>
    <col min="2822" max="2822" width="17.33203125" style="201" customWidth="1"/>
    <col min="2823" max="2823" width="13.83203125" style="201" customWidth="1"/>
    <col min="2824" max="3071" width="10.5" style="201"/>
    <col min="3072" max="3072" width="4" style="201" customWidth="1"/>
    <col min="3073" max="3073" width="13.83203125" style="201" customWidth="1"/>
    <col min="3074" max="3074" width="49.83203125" style="201" customWidth="1"/>
    <col min="3075" max="3075" width="3.83203125" style="201" customWidth="1"/>
    <col min="3076" max="3076" width="11.33203125" style="201" customWidth="1"/>
    <col min="3077" max="3077" width="11.5" style="201" customWidth="1"/>
    <col min="3078" max="3078" width="17.33203125" style="201" customWidth="1"/>
    <col min="3079" max="3079" width="13.83203125" style="201" customWidth="1"/>
    <col min="3080" max="3327" width="10.5" style="201"/>
    <col min="3328" max="3328" width="4" style="201" customWidth="1"/>
    <col min="3329" max="3329" width="13.83203125" style="201" customWidth="1"/>
    <col min="3330" max="3330" width="49.83203125" style="201" customWidth="1"/>
    <col min="3331" max="3331" width="3.83203125" style="201" customWidth="1"/>
    <col min="3332" max="3332" width="11.33203125" style="201" customWidth="1"/>
    <col min="3333" max="3333" width="11.5" style="201" customWidth="1"/>
    <col min="3334" max="3334" width="17.33203125" style="201" customWidth="1"/>
    <col min="3335" max="3335" width="13.83203125" style="201" customWidth="1"/>
    <col min="3336" max="3583" width="10.5" style="201"/>
    <col min="3584" max="3584" width="4" style="201" customWidth="1"/>
    <col min="3585" max="3585" width="13.83203125" style="201" customWidth="1"/>
    <col min="3586" max="3586" width="49.83203125" style="201" customWidth="1"/>
    <col min="3587" max="3587" width="3.83203125" style="201" customWidth="1"/>
    <col min="3588" max="3588" width="11.33203125" style="201" customWidth="1"/>
    <col min="3589" max="3589" width="11.5" style="201" customWidth="1"/>
    <col min="3590" max="3590" width="17.33203125" style="201" customWidth="1"/>
    <col min="3591" max="3591" width="13.83203125" style="201" customWidth="1"/>
    <col min="3592" max="3839" width="10.5" style="201"/>
    <col min="3840" max="3840" width="4" style="201" customWidth="1"/>
    <col min="3841" max="3841" width="13.83203125" style="201" customWidth="1"/>
    <col min="3842" max="3842" width="49.83203125" style="201" customWidth="1"/>
    <col min="3843" max="3843" width="3.83203125" style="201" customWidth="1"/>
    <col min="3844" max="3844" width="11.33203125" style="201" customWidth="1"/>
    <col min="3845" max="3845" width="11.5" style="201" customWidth="1"/>
    <col min="3846" max="3846" width="17.33203125" style="201" customWidth="1"/>
    <col min="3847" max="3847" width="13.83203125" style="201" customWidth="1"/>
    <col min="3848" max="4095" width="10.5" style="201"/>
    <col min="4096" max="4096" width="4" style="201" customWidth="1"/>
    <col min="4097" max="4097" width="13.83203125" style="201" customWidth="1"/>
    <col min="4098" max="4098" width="49.83203125" style="201" customWidth="1"/>
    <col min="4099" max="4099" width="3.83203125" style="201" customWidth="1"/>
    <col min="4100" max="4100" width="11.33203125" style="201" customWidth="1"/>
    <col min="4101" max="4101" width="11.5" style="201" customWidth="1"/>
    <col min="4102" max="4102" width="17.33203125" style="201" customWidth="1"/>
    <col min="4103" max="4103" width="13.83203125" style="201" customWidth="1"/>
    <col min="4104" max="4351" width="10.5" style="201"/>
    <col min="4352" max="4352" width="4" style="201" customWidth="1"/>
    <col min="4353" max="4353" width="13.83203125" style="201" customWidth="1"/>
    <col min="4354" max="4354" width="49.83203125" style="201" customWidth="1"/>
    <col min="4355" max="4355" width="3.83203125" style="201" customWidth="1"/>
    <col min="4356" max="4356" width="11.33203125" style="201" customWidth="1"/>
    <col min="4357" max="4357" width="11.5" style="201" customWidth="1"/>
    <col min="4358" max="4358" width="17.33203125" style="201" customWidth="1"/>
    <col min="4359" max="4359" width="13.83203125" style="201" customWidth="1"/>
    <col min="4360" max="4607" width="10.5" style="201"/>
    <col min="4608" max="4608" width="4" style="201" customWidth="1"/>
    <col min="4609" max="4609" width="13.83203125" style="201" customWidth="1"/>
    <col min="4610" max="4610" width="49.83203125" style="201" customWidth="1"/>
    <col min="4611" max="4611" width="3.83203125" style="201" customWidth="1"/>
    <col min="4612" max="4612" width="11.33203125" style="201" customWidth="1"/>
    <col min="4613" max="4613" width="11.5" style="201" customWidth="1"/>
    <col min="4614" max="4614" width="17.33203125" style="201" customWidth="1"/>
    <col min="4615" max="4615" width="13.83203125" style="201" customWidth="1"/>
    <col min="4616" max="4863" width="10.5" style="201"/>
    <col min="4864" max="4864" width="4" style="201" customWidth="1"/>
    <col min="4865" max="4865" width="13.83203125" style="201" customWidth="1"/>
    <col min="4866" max="4866" width="49.83203125" style="201" customWidth="1"/>
    <col min="4867" max="4867" width="3.83203125" style="201" customWidth="1"/>
    <col min="4868" max="4868" width="11.33203125" style="201" customWidth="1"/>
    <col min="4869" max="4869" width="11.5" style="201" customWidth="1"/>
    <col min="4870" max="4870" width="17.33203125" style="201" customWidth="1"/>
    <col min="4871" max="4871" width="13.83203125" style="201" customWidth="1"/>
    <col min="4872" max="5119" width="10.5" style="201"/>
    <col min="5120" max="5120" width="4" style="201" customWidth="1"/>
    <col min="5121" max="5121" width="13.83203125" style="201" customWidth="1"/>
    <col min="5122" max="5122" width="49.83203125" style="201" customWidth="1"/>
    <col min="5123" max="5123" width="3.83203125" style="201" customWidth="1"/>
    <col min="5124" max="5124" width="11.33203125" style="201" customWidth="1"/>
    <col min="5125" max="5125" width="11.5" style="201" customWidth="1"/>
    <col min="5126" max="5126" width="17.33203125" style="201" customWidth="1"/>
    <col min="5127" max="5127" width="13.83203125" style="201" customWidth="1"/>
    <col min="5128" max="5375" width="10.5" style="201"/>
    <col min="5376" max="5376" width="4" style="201" customWidth="1"/>
    <col min="5377" max="5377" width="13.83203125" style="201" customWidth="1"/>
    <col min="5378" max="5378" width="49.83203125" style="201" customWidth="1"/>
    <col min="5379" max="5379" width="3.83203125" style="201" customWidth="1"/>
    <col min="5380" max="5380" width="11.33203125" style="201" customWidth="1"/>
    <col min="5381" max="5381" width="11.5" style="201" customWidth="1"/>
    <col min="5382" max="5382" width="17.33203125" style="201" customWidth="1"/>
    <col min="5383" max="5383" width="13.83203125" style="201" customWidth="1"/>
    <col min="5384" max="5631" width="10.5" style="201"/>
    <col min="5632" max="5632" width="4" style="201" customWidth="1"/>
    <col min="5633" max="5633" width="13.83203125" style="201" customWidth="1"/>
    <col min="5634" max="5634" width="49.83203125" style="201" customWidth="1"/>
    <col min="5635" max="5635" width="3.83203125" style="201" customWidth="1"/>
    <col min="5636" max="5636" width="11.33203125" style="201" customWidth="1"/>
    <col min="5637" max="5637" width="11.5" style="201" customWidth="1"/>
    <col min="5638" max="5638" width="17.33203125" style="201" customWidth="1"/>
    <col min="5639" max="5639" width="13.83203125" style="201" customWidth="1"/>
    <col min="5640" max="5887" width="10.5" style="201"/>
    <col min="5888" max="5888" width="4" style="201" customWidth="1"/>
    <col min="5889" max="5889" width="13.83203125" style="201" customWidth="1"/>
    <col min="5890" max="5890" width="49.83203125" style="201" customWidth="1"/>
    <col min="5891" max="5891" width="3.83203125" style="201" customWidth="1"/>
    <col min="5892" max="5892" width="11.33203125" style="201" customWidth="1"/>
    <col min="5893" max="5893" width="11.5" style="201" customWidth="1"/>
    <col min="5894" max="5894" width="17.33203125" style="201" customWidth="1"/>
    <col min="5895" max="5895" width="13.83203125" style="201" customWidth="1"/>
    <col min="5896" max="6143" width="10.5" style="201"/>
    <col min="6144" max="6144" width="4" style="201" customWidth="1"/>
    <col min="6145" max="6145" width="13.83203125" style="201" customWidth="1"/>
    <col min="6146" max="6146" width="49.83203125" style="201" customWidth="1"/>
    <col min="6147" max="6147" width="3.83203125" style="201" customWidth="1"/>
    <col min="6148" max="6148" width="11.33203125" style="201" customWidth="1"/>
    <col min="6149" max="6149" width="11.5" style="201" customWidth="1"/>
    <col min="6150" max="6150" width="17.33203125" style="201" customWidth="1"/>
    <col min="6151" max="6151" width="13.83203125" style="201" customWidth="1"/>
    <col min="6152" max="6399" width="10.5" style="201"/>
    <col min="6400" max="6400" width="4" style="201" customWidth="1"/>
    <col min="6401" max="6401" width="13.83203125" style="201" customWidth="1"/>
    <col min="6402" max="6402" width="49.83203125" style="201" customWidth="1"/>
    <col min="6403" max="6403" width="3.83203125" style="201" customWidth="1"/>
    <col min="6404" max="6404" width="11.33203125" style="201" customWidth="1"/>
    <col min="6405" max="6405" width="11.5" style="201" customWidth="1"/>
    <col min="6406" max="6406" width="17.33203125" style="201" customWidth="1"/>
    <col min="6407" max="6407" width="13.83203125" style="201" customWidth="1"/>
    <col min="6408" max="6655" width="10.5" style="201"/>
    <col min="6656" max="6656" width="4" style="201" customWidth="1"/>
    <col min="6657" max="6657" width="13.83203125" style="201" customWidth="1"/>
    <col min="6658" max="6658" width="49.83203125" style="201" customWidth="1"/>
    <col min="6659" max="6659" width="3.83203125" style="201" customWidth="1"/>
    <col min="6660" max="6660" width="11.33203125" style="201" customWidth="1"/>
    <col min="6661" max="6661" width="11.5" style="201" customWidth="1"/>
    <col min="6662" max="6662" width="17.33203125" style="201" customWidth="1"/>
    <col min="6663" max="6663" width="13.83203125" style="201" customWidth="1"/>
    <col min="6664" max="6911" width="10.5" style="201"/>
    <col min="6912" max="6912" width="4" style="201" customWidth="1"/>
    <col min="6913" max="6913" width="13.83203125" style="201" customWidth="1"/>
    <col min="6914" max="6914" width="49.83203125" style="201" customWidth="1"/>
    <col min="6915" max="6915" width="3.83203125" style="201" customWidth="1"/>
    <col min="6916" max="6916" width="11.33203125" style="201" customWidth="1"/>
    <col min="6917" max="6917" width="11.5" style="201" customWidth="1"/>
    <col min="6918" max="6918" width="17.33203125" style="201" customWidth="1"/>
    <col min="6919" max="6919" width="13.83203125" style="201" customWidth="1"/>
    <col min="6920" max="7167" width="10.5" style="201"/>
    <col min="7168" max="7168" width="4" style="201" customWidth="1"/>
    <col min="7169" max="7169" width="13.83203125" style="201" customWidth="1"/>
    <col min="7170" max="7170" width="49.83203125" style="201" customWidth="1"/>
    <col min="7171" max="7171" width="3.83203125" style="201" customWidth="1"/>
    <col min="7172" max="7172" width="11.33203125" style="201" customWidth="1"/>
    <col min="7173" max="7173" width="11.5" style="201" customWidth="1"/>
    <col min="7174" max="7174" width="17.33203125" style="201" customWidth="1"/>
    <col min="7175" max="7175" width="13.83203125" style="201" customWidth="1"/>
    <col min="7176" max="7423" width="10.5" style="201"/>
    <col min="7424" max="7424" width="4" style="201" customWidth="1"/>
    <col min="7425" max="7425" width="13.83203125" style="201" customWidth="1"/>
    <col min="7426" max="7426" width="49.83203125" style="201" customWidth="1"/>
    <col min="7427" max="7427" width="3.83203125" style="201" customWidth="1"/>
    <col min="7428" max="7428" width="11.33203125" style="201" customWidth="1"/>
    <col min="7429" max="7429" width="11.5" style="201" customWidth="1"/>
    <col min="7430" max="7430" width="17.33203125" style="201" customWidth="1"/>
    <col min="7431" max="7431" width="13.83203125" style="201" customWidth="1"/>
    <col min="7432" max="7679" width="10.5" style="201"/>
    <col min="7680" max="7680" width="4" style="201" customWidth="1"/>
    <col min="7681" max="7681" width="13.83203125" style="201" customWidth="1"/>
    <col min="7682" max="7682" width="49.83203125" style="201" customWidth="1"/>
    <col min="7683" max="7683" width="3.83203125" style="201" customWidth="1"/>
    <col min="7684" max="7684" width="11.33203125" style="201" customWidth="1"/>
    <col min="7685" max="7685" width="11.5" style="201" customWidth="1"/>
    <col min="7686" max="7686" width="17.33203125" style="201" customWidth="1"/>
    <col min="7687" max="7687" width="13.83203125" style="201" customWidth="1"/>
    <col min="7688" max="7935" width="10.5" style="201"/>
    <col min="7936" max="7936" width="4" style="201" customWidth="1"/>
    <col min="7937" max="7937" width="13.83203125" style="201" customWidth="1"/>
    <col min="7938" max="7938" width="49.83203125" style="201" customWidth="1"/>
    <col min="7939" max="7939" width="3.83203125" style="201" customWidth="1"/>
    <col min="7940" max="7940" width="11.33203125" style="201" customWidth="1"/>
    <col min="7941" max="7941" width="11.5" style="201" customWidth="1"/>
    <col min="7942" max="7942" width="17.33203125" style="201" customWidth="1"/>
    <col min="7943" max="7943" width="13.83203125" style="201" customWidth="1"/>
    <col min="7944" max="8191" width="10.5" style="201"/>
    <col min="8192" max="8192" width="4" style="201" customWidth="1"/>
    <col min="8193" max="8193" width="13.83203125" style="201" customWidth="1"/>
    <col min="8194" max="8194" width="49.83203125" style="201" customWidth="1"/>
    <col min="8195" max="8195" width="3.83203125" style="201" customWidth="1"/>
    <col min="8196" max="8196" width="11.33203125" style="201" customWidth="1"/>
    <col min="8197" max="8197" width="11.5" style="201" customWidth="1"/>
    <col min="8198" max="8198" width="17.33203125" style="201" customWidth="1"/>
    <col min="8199" max="8199" width="13.83203125" style="201" customWidth="1"/>
    <col min="8200" max="8447" width="10.5" style="201"/>
    <col min="8448" max="8448" width="4" style="201" customWidth="1"/>
    <col min="8449" max="8449" width="13.83203125" style="201" customWidth="1"/>
    <col min="8450" max="8450" width="49.83203125" style="201" customWidth="1"/>
    <col min="8451" max="8451" width="3.83203125" style="201" customWidth="1"/>
    <col min="8452" max="8452" width="11.33203125" style="201" customWidth="1"/>
    <col min="8453" max="8453" width="11.5" style="201" customWidth="1"/>
    <col min="8454" max="8454" width="17.33203125" style="201" customWidth="1"/>
    <col min="8455" max="8455" width="13.83203125" style="201" customWidth="1"/>
    <col min="8456" max="8703" width="10.5" style="201"/>
    <col min="8704" max="8704" width="4" style="201" customWidth="1"/>
    <col min="8705" max="8705" width="13.83203125" style="201" customWidth="1"/>
    <col min="8706" max="8706" width="49.83203125" style="201" customWidth="1"/>
    <col min="8707" max="8707" width="3.83203125" style="201" customWidth="1"/>
    <col min="8708" max="8708" width="11.33203125" style="201" customWidth="1"/>
    <col min="8709" max="8709" width="11.5" style="201" customWidth="1"/>
    <col min="8710" max="8710" width="17.33203125" style="201" customWidth="1"/>
    <col min="8711" max="8711" width="13.83203125" style="201" customWidth="1"/>
    <col min="8712" max="8959" width="10.5" style="201"/>
    <col min="8960" max="8960" width="4" style="201" customWidth="1"/>
    <col min="8961" max="8961" width="13.83203125" style="201" customWidth="1"/>
    <col min="8962" max="8962" width="49.83203125" style="201" customWidth="1"/>
    <col min="8963" max="8963" width="3.83203125" style="201" customWidth="1"/>
    <col min="8964" max="8964" width="11.33203125" style="201" customWidth="1"/>
    <col min="8965" max="8965" width="11.5" style="201" customWidth="1"/>
    <col min="8966" max="8966" width="17.33203125" style="201" customWidth="1"/>
    <col min="8967" max="8967" width="13.83203125" style="201" customWidth="1"/>
    <col min="8968" max="9215" width="10.5" style="201"/>
    <col min="9216" max="9216" width="4" style="201" customWidth="1"/>
    <col min="9217" max="9217" width="13.83203125" style="201" customWidth="1"/>
    <col min="9218" max="9218" width="49.83203125" style="201" customWidth="1"/>
    <col min="9219" max="9219" width="3.83203125" style="201" customWidth="1"/>
    <col min="9220" max="9220" width="11.33203125" style="201" customWidth="1"/>
    <col min="9221" max="9221" width="11.5" style="201" customWidth="1"/>
    <col min="9222" max="9222" width="17.33203125" style="201" customWidth="1"/>
    <col min="9223" max="9223" width="13.83203125" style="201" customWidth="1"/>
    <col min="9224" max="9471" width="10.5" style="201"/>
    <col min="9472" max="9472" width="4" style="201" customWidth="1"/>
    <col min="9473" max="9473" width="13.83203125" style="201" customWidth="1"/>
    <col min="9474" max="9474" width="49.83203125" style="201" customWidth="1"/>
    <col min="9475" max="9475" width="3.83203125" style="201" customWidth="1"/>
    <col min="9476" max="9476" width="11.33203125" style="201" customWidth="1"/>
    <col min="9477" max="9477" width="11.5" style="201" customWidth="1"/>
    <col min="9478" max="9478" width="17.33203125" style="201" customWidth="1"/>
    <col min="9479" max="9479" width="13.83203125" style="201" customWidth="1"/>
    <col min="9480" max="9727" width="10.5" style="201"/>
    <col min="9728" max="9728" width="4" style="201" customWidth="1"/>
    <col min="9729" max="9729" width="13.83203125" style="201" customWidth="1"/>
    <col min="9730" max="9730" width="49.83203125" style="201" customWidth="1"/>
    <col min="9731" max="9731" width="3.83203125" style="201" customWidth="1"/>
    <col min="9732" max="9732" width="11.33203125" style="201" customWidth="1"/>
    <col min="9733" max="9733" width="11.5" style="201" customWidth="1"/>
    <col min="9734" max="9734" width="17.33203125" style="201" customWidth="1"/>
    <col min="9735" max="9735" width="13.83203125" style="201" customWidth="1"/>
    <col min="9736" max="9983" width="10.5" style="201"/>
    <col min="9984" max="9984" width="4" style="201" customWidth="1"/>
    <col min="9985" max="9985" width="13.83203125" style="201" customWidth="1"/>
    <col min="9986" max="9986" width="49.83203125" style="201" customWidth="1"/>
    <col min="9987" max="9987" width="3.83203125" style="201" customWidth="1"/>
    <col min="9988" max="9988" width="11.33203125" style="201" customWidth="1"/>
    <col min="9989" max="9989" width="11.5" style="201" customWidth="1"/>
    <col min="9990" max="9990" width="17.33203125" style="201" customWidth="1"/>
    <col min="9991" max="9991" width="13.83203125" style="201" customWidth="1"/>
    <col min="9992" max="10239" width="10.5" style="201"/>
    <col min="10240" max="10240" width="4" style="201" customWidth="1"/>
    <col min="10241" max="10241" width="13.83203125" style="201" customWidth="1"/>
    <col min="10242" max="10242" width="49.83203125" style="201" customWidth="1"/>
    <col min="10243" max="10243" width="3.83203125" style="201" customWidth="1"/>
    <col min="10244" max="10244" width="11.33203125" style="201" customWidth="1"/>
    <col min="10245" max="10245" width="11.5" style="201" customWidth="1"/>
    <col min="10246" max="10246" width="17.33203125" style="201" customWidth="1"/>
    <col min="10247" max="10247" width="13.83203125" style="201" customWidth="1"/>
    <col min="10248" max="10495" width="10.5" style="201"/>
    <col min="10496" max="10496" width="4" style="201" customWidth="1"/>
    <col min="10497" max="10497" width="13.83203125" style="201" customWidth="1"/>
    <col min="10498" max="10498" width="49.83203125" style="201" customWidth="1"/>
    <col min="10499" max="10499" width="3.83203125" style="201" customWidth="1"/>
    <col min="10500" max="10500" width="11.33203125" style="201" customWidth="1"/>
    <col min="10501" max="10501" width="11.5" style="201" customWidth="1"/>
    <col min="10502" max="10502" width="17.33203125" style="201" customWidth="1"/>
    <col min="10503" max="10503" width="13.83203125" style="201" customWidth="1"/>
    <col min="10504" max="10751" width="10.5" style="201"/>
    <col min="10752" max="10752" width="4" style="201" customWidth="1"/>
    <col min="10753" max="10753" width="13.83203125" style="201" customWidth="1"/>
    <col min="10754" max="10754" width="49.83203125" style="201" customWidth="1"/>
    <col min="10755" max="10755" width="3.83203125" style="201" customWidth="1"/>
    <col min="10756" max="10756" width="11.33203125" style="201" customWidth="1"/>
    <col min="10757" max="10757" width="11.5" style="201" customWidth="1"/>
    <col min="10758" max="10758" width="17.33203125" style="201" customWidth="1"/>
    <col min="10759" max="10759" width="13.83203125" style="201" customWidth="1"/>
    <col min="10760" max="11007" width="10.5" style="201"/>
    <col min="11008" max="11008" width="4" style="201" customWidth="1"/>
    <col min="11009" max="11009" width="13.83203125" style="201" customWidth="1"/>
    <col min="11010" max="11010" width="49.83203125" style="201" customWidth="1"/>
    <col min="11011" max="11011" width="3.83203125" style="201" customWidth="1"/>
    <col min="11012" max="11012" width="11.33203125" style="201" customWidth="1"/>
    <col min="11013" max="11013" width="11.5" style="201" customWidth="1"/>
    <col min="11014" max="11014" width="17.33203125" style="201" customWidth="1"/>
    <col min="11015" max="11015" width="13.83203125" style="201" customWidth="1"/>
    <col min="11016" max="11263" width="10.5" style="201"/>
    <col min="11264" max="11264" width="4" style="201" customWidth="1"/>
    <col min="11265" max="11265" width="13.83203125" style="201" customWidth="1"/>
    <col min="11266" max="11266" width="49.83203125" style="201" customWidth="1"/>
    <col min="11267" max="11267" width="3.83203125" style="201" customWidth="1"/>
    <col min="11268" max="11268" width="11.33203125" style="201" customWidth="1"/>
    <col min="11269" max="11269" width="11.5" style="201" customWidth="1"/>
    <col min="11270" max="11270" width="17.33203125" style="201" customWidth="1"/>
    <col min="11271" max="11271" width="13.83203125" style="201" customWidth="1"/>
    <col min="11272" max="11519" width="10.5" style="201"/>
    <col min="11520" max="11520" width="4" style="201" customWidth="1"/>
    <col min="11521" max="11521" width="13.83203125" style="201" customWidth="1"/>
    <col min="11522" max="11522" width="49.83203125" style="201" customWidth="1"/>
    <col min="11523" max="11523" width="3.83203125" style="201" customWidth="1"/>
    <col min="11524" max="11524" width="11.33203125" style="201" customWidth="1"/>
    <col min="11525" max="11525" width="11.5" style="201" customWidth="1"/>
    <col min="11526" max="11526" width="17.33203125" style="201" customWidth="1"/>
    <col min="11527" max="11527" width="13.83203125" style="201" customWidth="1"/>
    <col min="11528" max="11775" width="10.5" style="201"/>
    <col min="11776" max="11776" width="4" style="201" customWidth="1"/>
    <col min="11777" max="11777" width="13.83203125" style="201" customWidth="1"/>
    <col min="11778" max="11778" width="49.83203125" style="201" customWidth="1"/>
    <col min="11779" max="11779" width="3.83203125" style="201" customWidth="1"/>
    <col min="11780" max="11780" width="11.33203125" style="201" customWidth="1"/>
    <col min="11781" max="11781" width="11.5" style="201" customWidth="1"/>
    <col min="11782" max="11782" width="17.33203125" style="201" customWidth="1"/>
    <col min="11783" max="11783" width="13.83203125" style="201" customWidth="1"/>
    <col min="11784" max="12031" width="10.5" style="201"/>
    <col min="12032" max="12032" width="4" style="201" customWidth="1"/>
    <col min="12033" max="12033" width="13.83203125" style="201" customWidth="1"/>
    <col min="12034" max="12034" width="49.83203125" style="201" customWidth="1"/>
    <col min="12035" max="12035" width="3.83203125" style="201" customWidth="1"/>
    <col min="12036" max="12036" width="11.33203125" style="201" customWidth="1"/>
    <col min="12037" max="12037" width="11.5" style="201" customWidth="1"/>
    <col min="12038" max="12038" width="17.33203125" style="201" customWidth="1"/>
    <col min="12039" max="12039" width="13.83203125" style="201" customWidth="1"/>
    <col min="12040" max="12287" width="10.5" style="201"/>
    <col min="12288" max="12288" width="4" style="201" customWidth="1"/>
    <col min="12289" max="12289" width="13.83203125" style="201" customWidth="1"/>
    <col min="12290" max="12290" width="49.83203125" style="201" customWidth="1"/>
    <col min="12291" max="12291" width="3.83203125" style="201" customWidth="1"/>
    <col min="12292" max="12292" width="11.33203125" style="201" customWidth="1"/>
    <col min="12293" max="12293" width="11.5" style="201" customWidth="1"/>
    <col min="12294" max="12294" width="17.33203125" style="201" customWidth="1"/>
    <col min="12295" max="12295" width="13.83203125" style="201" customWidth="1"/>
    <col min="12296" max="12543" width="10.5" style="201"/>
    <col min="12544" max="12544" width="4" style="201" customWidth="1"/>
    <col min="12545" max="12545" width="13.83203125" style="201" customWidth="1"/>
    <col min="12546" max="12546" width="49.83203125" style="201" customWidth="1"/>
    <col min="12547" max="12547" width="3.83203125" style="201" customWidth="1"/>
    <col min="12548" max="12548" width="11.33203125" style="201" customWidth="1"/>
    <col min="12549" max="12549" width="11.5" style="201" customWidth="1"/>
    <col min="12550" max="12550" width="17.33203125" style="201" customWidth="1"/>
    <col min="12551" max="12551" width="13.83203125" style="201" customWidth="1"/>
    <col min="12552" max="12799" width="10.5" style="201"/>
    <col min="12800" max="12800" width="4" style="201" customWidth="1"/>
    <col min="12801" max="12801" width="13.83203125" style="201" customWidth="1"/>
    <col min="12802" max="12802" width="49.83203125" style="201" customWidth="1"/>
    <col min="12803" max="12803" width="3.83203125" style="201" customWidth="1"/>
    <col min="12804" max="12804" width="11.33203125" style="201" customWidth="1"/>
    <col min="12805" max="12805" width="11.5" style="201" customWidth="1"/>
    <col min="12806" max="12806" width="17.33203125" style="201" customWidth="1"/>
    <col min="12807" max="12807" width="13.83203125" style="201" customWidth="1"/>
    <col min="12808" max="13055" width="10.5" style="201"/>
    <col min="13056" max="13056" width="4" style="201" customWidth="1"/>
    <col min="13057" max="13057" width="13.83203125" style="201" customWidth="1"/>
    <col min="13058" max="13058" width="49.83203125" style="201" customWidth="1"/>
    <col min="13059" max="13059" width="3.83203125" style="201" customWidth="1"/>
    <col min="13060" max="13060" width="11.33203125" style="201" customWidth="1"/>
    <col min="13061" max="13061" width="11.5" style="201" customWidth="1"/>
    <col min="13062" max="13062" width="17.33203125" style="201" customWidth="1"/>
    <col min="13063" max="13063" width="13.83203125" style="201" customWidth="1"/>
    <col min="13064" max="13311" width="10.5" style="201"/>
    <col min="13312" max="13312" width="4" style="201" customWidth="1"/>
    <col min="13313" max="13313" width="13.83203125" style="201" customWidth="1"/>
    <col min="13314" max="13314" width="49.83203125" style="201" customWidth="1"/>
    <col min="13315" max="13315" width="3.83203125" style="201" customWidth="1"/>
    <col min="13316" max="13316" width="11.33203125" style="201" customWidth="1"/>
    <col min="13317" max="13317" width="11.5" style="201" customWidth="1"/>
    <col min="13318" max="13318" width="17.33203125" style="201" customWidth="1"/>
    <col min="13319" max="13319" width="13.83203125" style="201" customWidth="1"/>
    <col min="13320" max="13567" width="10.5" style="201"/>
    <col min="13568" max="13568" width="4" style="201" customWidth="1"/>
    <col min="13569" max="13569" width="13.83203125" style="201" customWidth="1"/>
    <col min="13570" max="13570" width="49.83203125" style="201" customWidth="1"/>
    <col min="13571" max="13571" width="3.83203125" style="201" customWidth="1"/>
    <col min="13572" max="13572" width="11.33203125" style="201" customWidth="1"/>
    <col min="13573" max="13573" width="11.5" style="201" customWidth="1"/>
    <col min="13574" max="13574" width="17.33203125" style="201" customWidth="1"/>
    <col min="13575" max="13575" width="13.83203125" style="201" customWidth="1"/>
    <col min="13576" max="13823" width="10.5" style="201"/>
    <col min="13824" max="13824" width="4" style="201" customWidth="1"/>
    <col min="13825" max="13825" width="13.83203125" style="201" customWidth="1"/>
    <col min="13826" max="13826" width="49.83203125" style="201" customWidth="1"/>
    <col min="13827" max="13827" width="3.83203125" style="201" customWidth="1"/>
    <col min="13828" max="13828" width="11.33203125" style="201" customWidth="1"/>
    <col min="13829" max="13829" width="11.5" style="201" customWidth="1"/>
    <col min="13830" max="13830" width="17.33203125" style="201" customWidth="1"/>
    <col min="13831" max="13831" width="13.83203125" style="201" customWidth="1"/>
    <col min="13832" max="14079" width="10.5" style="201"/>
    <col min="14080" max="14080" width="4" style="201" customWidth="1"/>
    <col min="14081" max="14081" width="13.83203125" style="201" customWidth="1"/>
    <col min="14082" max="14082" width="49.83203125" style="201" customWidth="1"/>
    <col min="14083" max="14083" width="3.83203125" style="201" customWidth="1"/>
    <col min="14084" max="14084" width="11.33203125" style="201" customWidth="1"/>
    <col min="14085" max="14085" width="11.5" style="201" customWidth="1"/>
    <col min="14086" max="14086" width="17.33203125" style="201" customWidth="1"/>
    <col min="14087" max="14087" width="13.83203125" style="201" customWidth="1"/>
    <col min="14088" max="14335" width="10.5" style="201"/>
    <col min="14336" max="14336" width="4" style="201" customWidth="1"/>
    <col min="14337" max="14337" width="13.83203125" style="201" customWidth="1"/>
    <col min="14338" max="14338" width="49.83203125" style="201" customWidth="1"/>
    <col min="14339" max="14339" width="3.83203125" style="201" customWidth="1"/>
    <col min="14340" max="14340" width="11.33203125" style="201" customWidth="1"/>
    <col min="14341" max="14341" width="11.5" style="201" customWidth="1"/>
    <col min="14342" max="14342" width="17.33203125" style="201" customWidth="1"/>
    <col min="14343" max="14343" width="13.83203125" style="201" customWidth="1"/>
    <col min="14344" max="14591" width="10.5" style="201"/>
    <col min="14592" max="14592" width="4" style="201" customWidth="1"/>
    <col min="14593" max="14593" width="13.83203125" style="201" customWidth="1"/>
    <col min="14594" max="14594" width="49.83203125" style="201" customWidth="1"/>
    <col min="14595" max="14595" width="3.83203125" style="201" customWidth="1"/>
    <col min="14596" max="14596" width="11.33203125" style="201" customWidth="1"/>
    <col min="14597" max="14597" width="11.5" style="201" customWidth="1"/>
    <col min="14598" max="14598" width="17.33203125" style="201" customWidth="1"/>
    <col min="14599" max="14599" width="13.83203125" style="201" customWidth="1"/>
    <col min="14600" max="14847" width="10.5" style="201"/>
    <col min="14848" max="14848" width="4" style="201" customWidth="1"/>
    <col min="14849" max="14849" width="13.83203125" style="201" customWidth="1"/>
    <col min="14850" max="14850" width="49.83203125" style="201" customWidth="1"/>
    <col min="14851" max="14851" width="3.83203125" style="201" customWidth="1"/>
    <col min="14852" max="14852" width="11.33203125" style="201" customWidth="1"/>
    <col min="14853" max="14853" width="11.5" style="201" customWidth="1"/>
    <col min="14854" max="14854" width="17.33203125" style="201" customWidth="1"/>
    <col min="14855" max="14855" width="13.83203125" style="201" customWidth="1"/>
    <col min="14856" max="15103" width="10.5" style="201"/>
    <col min="15104" max="15104" width="4" style="201" customWidth="1"/>
    <col min="15105" max="15105" width="13.83203125" style="201" customWidth="1"/>
    <col min="15106" max="15106" width="49.83203125" style="201" customWidth="1"/>
    <col min="15107" max="15107" width="3.83203125" style="201" customWidth="1"/>
    <col min="15108" max="15108" width="11.33203125" style="201" customWidth="1"/>
    <col min="15109" max="15109" width="11.5" style="201" customWidth="1"/>
    <col min="15110" max="15110" width="17.33203125" style="201" customWidth="1"/>
    <col min="15111" max="15111" width="13.83203125" style="201" customWidth="1"/>
    <col min="15112" max="15359" width="10.5" style="201"/>
    <col min="15360" max="15360" width="4" style="201" customWidth="1"/>
    <col min="15361" max="15361" width="13.83203125" style="201" customWidth="1"/>
    <col min="15362" max="15362" width="49.83203125" style="201" customWidth="1"/>
    <col min="15363" max="15363" width="3.83203125" style="201" customWidth="1"/>
    <col min="15364" max="15364" width="11.33203125" style="201" customWidth="1"/>
    <col min="15365" max="15365" width="11.5" style="201" customWidth="1"/>
    <col min="15366" max="15366" width="17.33203125" style="201" customWidth="1"/>
    <col min="15367" max="15367" width="13.83203125" style="201" customWidth="1"/>
    <col min="15368" max="15615" width="10.5" style="201"/>
    <col min="15616" max="15616" width="4" style="201" customWidth="1"/>
    <col min="15617" max="15617" width="13.83203125" style="201" customWidth="1"/>
    <col min="15618" max="15618" width="49.83203125" style="201" customWidth="1"/>
    <col min="15619" max="15619" width="3.83203125" style="201" customWidth="1"/>
    <col min="15620" max="15620" width="11.33203125" style="201" customWidth="1"/>
    <col min="15621" max="15621" width="11.5" style="201" customWidth="1"/>
    <col min="15622" max="15622" width="17.33203125" style="201" customWidth="1"/>
    <col min="15623" max="15623" width="13.83203125" style="201" customWidth="1"/>
    <col min="15624" max="15871" width="10.5" style="201"/>
    <col min="15872" max="15872" width="4" style="201" customWidth="1"/>
    <col min="15873" max="15873" width="13.83203125" style="201" customWidth="1"/>
    <col min="15874" max="15874" width="49.83203125" style="201" customWidth="1"/>
    <col min="15875" max="15875" width="3.83203125" style="201" customWidth="1"/>
    <col min="15876" max="15876" width="11.33203125" style="201" customWidth="1"/>
    <col min="15877" max="15877" width="11.5" style="201" customWidth="1"/>
    <col min="15878" max="15878" width="17.33203125" style="201" customWidth="1"/>
    <col min="15879" max="15879" width="13.83203125" style="201" customWidth="1"/>
    <col min="15880" max="16127" width="10.5" style="201"/>
    <col min="16128" max="16128" width="4" style="201" customWidth="1"/>
    <col min="16129" max="16129" width="13.83203125" style="201" customWidth="1"/>
    <col min="16130" max="16130" width="49.83203125" style="201" customWidth="1"/>
    <col min="16131" max="16131" width="3.83203125" style="201" customWidth="1"/>
    <col min="16132" max="16132" width="11.33203125" style="201" customWidth="1"/>
    <col min="16133" max="16133" width="11.5" style="201" customWidth="1"/>
    <col min="16134" max="16134" width="17.33203125" style="201" customWidth="1"/>
    <col min="16135" max="16135" width="13.83203125" style="201" customWidth="1"/>
    <col min="16136" max="16384" width="10.5" style="201"/>
  </cols>
  <sheetData>
    <row r="1" spans="1:7" s="165" customFormat="1" ht="27.75" customHeight="1">
      <c r="A1" s="254" t="s">
        <v>389</v>
      </c>
      <c r="B1" s="255"/>
      <c r="C1" s="255"/>
      <c r="D1" s="255"/>
      <c r="E1" s="255"/>
      <c r="F1" s="255"/>
      <c r="G1" s="255"/>
    </row>
    <row r="2" spans="1:7" s="165" customFormat="1" ht="12.75" customHeight="1">
      <c r="A2" s="202" t="s">
        <v>502</v>
      </c>
      <c r="B2" s="167"/>
      <c r="C2" s="167"/>
      <c r="D2" s="167"/>
      <c r="E2" s="167"/>
      <c r="F2" s="167"/>
      <c r="G2" s="167"/>
    </row>
    <row r="3" spans="1:7" s="165" customFormat="1" ht="12.75" customHeight="1">
      <c r="A3" s="202" t="s">
        <v>503</v>
      </c>
      <c r="B3" s="167"/>
      <c r="C3" s="167"/>
      <c r="D3" s="167"/>
      <c r="E3" s="167"/>
      <c r="F3" s="167"/>
      <c r="G3" s="167"/>
    </row>
    <row r="4" spans="1:7" s="165" customFormat="1" ht="13.5" customHeight="1">
      <c r="A4" s="168"/>
      <c r="B4" s="166"/>
      <c r="C4" s="168"/>
      <c r="D4" s="169"/>
      <c r="E4" s="169"/>
      <c r="F4" s="169"/>
      <c r="G4" s="169"/>
    </row>
    <row r="5" spans="1:7" s="165" customFormat="1" ht="6.75" customHeight="1">
      <c r="A5" s="170"/>
      <c r="B5" s="171"/>
      <c r="C5" s="171"/>
      <c r="D5" s="171"/>
      <c r="E5" s="172"/>
      <c r="F5" s="173"/>
      <c r="G5" s="173"/>
    </row>
    <row r="6" spans="1:7" s="165" customFormat="1" ht="12.75" customHeight="1">
      <c r="A6" s="167" t="s">
        <v>514</v>
      </c>
      <c r="B6" s="167"/>
      <c r="C6" s="214" t="s">
        <v>512</v>
      </c>
      <c r="D6" s="167"/>
      <c r="E6" s="167"/>
      <c r="F6" s="167"/>
      <c r="G6" s="167"/>
    </row>
    <row r="7" spans="1:7" s="165" customFormat="1" ht="12.75" customHeight="1">
      <c r="A7" s="167"/>
      <c r="B7" s="167"/>
      <c r="C7" s="214" t="s">
        <v>513</v>
      </c>
      <c r="D7" s="167"/>
      <c r="E7" s="167"/>
      <c r="F7" s="167"/>
      <c r="G7" s="167"/>
    </row>
    <row r="8" spans="1:7" s="165" customFormat="1" ht="12.75" customHeight="1">
      <c r="A8" s="167" t="s">
        <v>511</v>
      </c>
      <c r="B8" s="167"/>
      <c r="C8" s="169" t="s">
        <v>507</v>
      </c>
      <c r="D8" s="167"/>
      <c r="E8" s="167"/>
      <c r="F8" s="167"/>
      <c r="G8" s="167"/>
    </row>
    <row r="9" spans="1:7" s="165" customFormat="1" ht="12.75" customHeight="1">
      <c r="A9" s="167"/>
      <c r="B9" s="167"/>
      <c r="C9" s="214" t="s">
        <v>509</v>
      </c>
      <c r="D9" s="167"/>
      <c r="E9" s="167"/>
      <c r="F9" s="167"/>
      <c r="G9" s="167"/>
    </row>
    <row r="10" spans="1:7" s="165" customFormat="1" ht="13.5" customHeight="1">
      <c r="A10" s="167" t="s">
        <v>390</v>
      </c>
      <c r="B10" s="167"/>
      <c r="C10" s="211"/>
      <c r="D10" s="167"/>
      <c r="E10" s="167" t="s">
        <v>391</v>
      </c>
      <c r="F10" s="212"/>
      <c r="G10" s="212"/>
    </row>
    <row r="11" spans="1:7" s="165" customFormat="1" ht="13.5" customHeight="1">
      <c r="A11" s="256" t="s">
        <v>392</v>
      </c>
      <c r="B11" s="257"/>
      <c r="C11" s="257"/>
      <c r="D11" s="174"/>
      <c r="E11" s="209" t="s">
        <v>505</v>
      </c>
      <c r="F11" s="210"/>
      <c r="G11" s="175"/>
    </row>
    <row r="12" spans="1:7" s="165" customFormat="1" ht="6.75" customHeight="1">
      <c r="A12" s="170"/>
      <c r="B12" s="170"/>
      <c r="C12" s="170"/>
      <c r="D12" s="170"/>
      <c r="E12" s="170"/>
      <c r="F12" s="170"/>
      <c r="G12" s="170"/>
    </row>
    <row r="13" spans="1:7" s="165" customFormat="1" ht="28.5" customHeight="1">
      <c r="A13" s="176" t="s">
        <v>393</v>
      </c>
      <c r="B13" s="176" t="s">
        <v>394</v>
      </c>
      <c r="C13" s="176" t="s">
        <v>49</v>
      </c>
      <c r="D13" s="176" t="s">
        <v>96</v>
      </c>
      <c r="E13" s="176" t="s">
        <v>395</v>
      </c>
      <c r="F13" s="176" t="s">
        <v>396</v>
      </c>
      <c r="G13" s="176" t="s">
        <v>397</v>
      </c>
    </row>
    <row r="14" spans="1:7" s="165" customFormat="1" ht="12.75" hidden="1" customHeight="1">
      <c r="A14" s="176" t="s">
        <v>75</v>
      </c>
      <c r="B14" s="176" t="s">
        <v>109</v>
      </c>
      <c r="C14" s="176" t="s">
        <v>122</v>
      </c>
      <c r="D14" s="176" t="s">
        <v>115</v>
      </c>
      <c r="E14" s="176" t="s">
        <v>136</v>
      </c>
      <c r="F14" s="176" t="s">
        <v>140</v>
      </c>
      <c r="G14" s="176" t="s">
        <v>145</v>
      </c>
    </row>
    <row r="15" spans="1:7" s="165" customFormat="1" ht="3" customHeight="1">
      <c r="A15" s="170"/>
      <c r="B15" s="170"/>
      <c r="C15" s="170"/>
      <c r="D15" s="170"/>
      <c r="E15" s="170"/>
      <c r="F15" s="170"/>
      <c r="G15" s="170"/>
    </row>
    <row r="16" spans="1:7" s="165" customFormat="1" ht="30.75" customHeight="1">
      <c r="A16" s="177"/>
      <c r="B16" s="178" t="s">
        <v>106</v>
      </c>
      <c r="C16" s="178" t="s">
        <v>398</v>
      </c>
      <c r="D16" s="178"/>
      <c r="E16" s="179"/>
      <c r="F16" s="180"/>
      <c r="G16" s="180">
        <f>G17+G28+G32+G66</f>
        <v>0</v>
      </c>
    </row>
    <row r="17" spans="1:7" s="165" customFormat="1" ht="28.5" customHeight="1">
      <c r="A17" s="181"/>
      <c r="B17" s="182" t="s">
        <v>75</v>
      </c>
      <c r="C17" s="182" t="s">
        <v>399</v>
      </c>
      <c r="D17" s="182"/>
      <c r="E17" s="183"/>
      <c r="F17" s="184"/>
      <c r="G17" s="184">
        <f>SUM(G18:G27)</f>
        <v>0</v>
      </c>
    </row>
    <row r="18" spans="1:7" s="165" customFormat="1" ht="24" customHeight="1">
      <c r="A18" s="185">
        <v>1</v>
      </c>
      <c r="B18" s="186" t="s">
        <v>400</v>
      </c>
      <c r="C18" s="186" t="s">
        <v>401</v>
      </c>
      <c r="D18" s="186" t="s">
        <v>114</v>
      </c>
      <c r="E18" s="187">
        <v>2</v>
      </c>
      <c r="F18" s="188">
        <v>0</v>
      </c>
      <c r="G18" s="188">
        <f>F18*E18</f>
        <v>0</v>
      </c>
    </row>
    <row r="19" spans="1:7" s="165" customFormat="1" ht="24" customHeight="1">
      <c r="A19" s="185">
        <v>2</v>
      </c>
      <c r="B19" s="186" t="s">
        <v>402</v>
      </c>
      <c r="C19" s="186" t="s">
        <v>403</v>
      </c>
      <c r="D19" s="186" t="s">
        <v>114</v>
      </c>
      <c r="E19" s="187">
        <v>0.6</v>
      </c>
      <c r="F19" s="188">
        <v>0</v>
      </c>
      <c r="G19" s="188">
        <f t="shared" ref="G19:G67" si="0">F19*E19</f>
        <v>0</v>
      </c>
    </row>
    <row r="20" spans="1:7" s="165" customFormat="1" ht="13.5" customHeight="1">
      <c r="A20" s="185">
        <v>3</v>
      </c>
      <c r="B20" s="186" t="s">
        <v>404</v>
      </c>
      <c r="C20" s="186" t="s">
        <v>405</v>
      </c>
      <c r="D20" s="186" t="s">
        <v>114</v>
      </c>
      <c r="E20" s="187">
        <v>8.16</v>
      </c>
      <c r="F20" s="188">
        <v>0</v>
      </c>
      <c r="G20" s="188">
        <f t="shared" si="0"/>
        <v>0</v>
      </c>
    </row>
    <row r="21" spans="1:7" s="165" customFormat="1" ht="34.5" customHeight="1">
      <c r="A21" s="185">
        <v>4</v>
      </c>
      <c r="B21" s="186" t="s">
        <v>406</v>
      </c>
      <c r="C21" s="186" t="s">
        <v>407</v>
      </c>
      <c r="D21" s="186" t="s">
        <v>114</v>
      </c>
      <c r="E21" s="187">
        <v>2.448</v>
      </c>
      <c r="F21" s="188">
        <v>0</v>
      </c>
      <c r="G21" s="188">
        <f t="shared" si="0"/>
        <v>0</v>
      </c>
    </row>
    <row r="22" spans="1:7" s="165" customFormat="1" ht="24" customHeight="1">
      <c r="A22" s="185">
        <v>5</v>
      </c>
      <c r="B22" s="186" t="s">
        <v>408</v>
      </c>
      <c r="C22" s="186" t="s">
        <v>409</v>
      </c>
      <c r="D22" s="186" t="s">
        <v>114</v>
      </c>
      <c r="E22" s="187">
        <v>6.44</v>
      </c>
      <c r="F22" s="188">
        <v>0</v>
      </c>
      <c r="G22" s="188">
        <f t="shared" si="0"/>
        <v>0</v>
      </c>
    </row>
    <row r="23" spans="1:7" s="165" customFormat="1" ht="13.5" customHeight="1">
      <c r="A23" s="185">
        <v>6</v>
      </c>
      <c r="B23" s="186" t="s">
        <v>410</v>
      </c>
      <c r="C23" s="186" t="s">
        <v>411</v>
      </c>
      <c r="D23" s="186" t="s">
        <v>114</v>
      </c>
      <c r="E23" s="187">
        <v>6.44</v>
      </c>
      <c r="F23" s="188">
        <v>0</v>
      </c>
      <c r="G23" s="188">
        <f t="shared" si="0"/>
        <v>0</v>
      </c>
    </row>
    <row r="24" spans="1:7" s="165" customFormat="1" ht="24" customHeight="1">
      <c r="A24" s="185">
        <v>7</v>
      </c>
      <c r="B24" s="186" t="s">
        <v>412</v>
      </c>
      <c r="C24" s="186" t="s">
        <v>413</v>
      </c>
      <c r="D24" s="186" t="s">
        <v>114</v>
      </c>
      <c r="E24" s="187">
        <v>3.72</v>
      </c>
      <c r="F24" s="188">
        <v>0</v>
      </c>
      <c r="G24" s="188">
        <f t="shared" si="0"/>
        <v>0</v>
      </c>
    </row>
    <row r="25" spans="1:7" s="165" customFormat="1" ht="24" customHeight="1">
      <c r="A25" s="185">
        <v>8</v>
      </c>
      <c r="B25" s="186" t="s">
        <v>414</v>
      </c>
      <c r="C25" s="186" t="s">
        <v>415</v>
      </c>
      <c r="D25" s="186" t="s">
        <v>114</v>
      </c>
      <c r="E25" s="187">
        <v>2.3919999999999999</v>
      </c>
      <c r="F25" s="188">
        <v>0</v>
      </c>
      <c r="G25" s="188">
        <f t="shared" si="0"/>
        <v>0</v>
      </c>
    </row>
    <row r="26" spans="1:7" s="165" customFormat="1" ht="13.5" customHeight="1">
      <c r="A26" s="189">
        <v>9</v>
      </c>
      <c r="B26" s="190" t="s">
        <v>416</v>
      </c>
      <c r="C26" s="190" t="s">
        <v>417</v>
      </c>
      <c r="D26" s="190" t="s">
        <v>418</v>
      </c>
      <c r="E26" s="191">
        <v>4.0659999999999998</v>
      </c>
      <c r="F26" s="192">
        <v>0</v>
      </c>
      <c r="G26" s="192">
        <f t="shared" si="0"/>
        <v>0</v>
      </c>
    </row>
    <row r="27" spans="1:7" s="165" customFormat="1" ht="13.5" customHeight="1">
      <c r="A27" s="185">
        <v>10</v>
      </c>
      <c r="B27" s="186" t="s">
        <v>419</v>
      </c>
      <c r="C27" s="186" t="s">
        <v>420</v>
      </c>
      <c r="D27" s="186" t="s">
        <v>277</v>
      </c>
      <c r="E27" s="187">
        <v>6.5</v>
      </c>
      <c r="F27" s="188">
        <v>0</v>
      </c>
      <c r="G27" s="188">
        <f t="shared" si="0"/>
        <v>0</v>
      </c>
    </row>
    <row r="28" spans="1:7" s="165" customFormat="1" ht="28.5" customHeight="1">
      <c r="A28" s="181"/>
      <c r="B28" s="182" t="s">
        <v>136</v>
      </c>
      <c r="C28" s="182" t="s">
        <v>421</v>
      </c>
      <c r="D28" s="182"/>
      <c r="E28" s="183"/>
      <c r="F28" s="184"/>
      <c r="G28" s="184">
        <f>SUM(G29:G31)</f>
        <v>0</v>
      </c>
    </row>
    <row r="29" spans="1:7" s="165" customFormat="1" ht="24" customHeight="1">
      <c r="A29" s="185">
        <v>11</v>
      </c>
      <c r="B29" s="186" t="s">
        <v>422</v>
      </c>
      <c r="C29" s="186" t="s">
        <v>423</v>
      </c>
      <c r="D29" s="186" t="s">
        <v>277</v>
      </c>
      <c r="E29" s="187">
        <v>6.5</v>
      </c>
      <c r="F29" s="188">
        <v>0</v>
      </c>
      <c r="G29" s="188">
        <f t="shared" si="0"/>
        <v>0</v>
      </c>
    </row>
    <row r="30" spans="1:7" s="165" customFormat="1" ht="34.5" customHeight="1">
      <c r="A30" s="185">
        <v>12</v>
      </c>
      <c r="B30" s="186" t="s">
        <v>424</v>
      </c>
      <c r="C30" s="186" t="s">
        <v>425</v>
      </c>
      <c r="D30" s="186" t="s">
        <v>277</v>
      </c>
      <c r="E30" s="187">
        <v>6.5</v>
      </c>
      <c r="F30" s="188">
        <v>0</v>
      </c>
      <c r="G30" s="188">
        <f t="shared" si="0"/>
        <v>0</v>
      </c>
    </row>
    <row r="31" spans="1:7" s="165" customFormat="1" ht="13.5" customHeight="1">
      <c r="A31" s="189">
        <v>13</v>
      </c>
      <c r="B31" s="190" t="s">
        <v>426</v>
      </c>
      <c r="C31" s="190" t="s">
        <v>427</v>
      </c>
      <c r="D31" s="190" t="s">
        <v>277</v>
      </c>
      <c r="E31" s="191">
        <v>6.63</v>
      </c>
      <c r="F31" s="192">
        <v>0</v>
      </c>
      <c r="G31" s="192">
        <v>0</v>
      </c>
    </row>
    <row r="32" spans="1:7" s="165" customFormat="1" ht="28.5" customHeight="1">
      <c r="A32" s="181"/>
      <c r="B32" s="182" t="s">
        <v>152</v>
      </c>
      <c r="C32" s="182" t="s">
        <v>428</v>
      </c>
      <c r="D32" s="182"/>
      <c r="E32" s="183"/>
      <c r="F32" s="184"/>
      <c r="G32" s="184">
        <f>SUM(G33:G65)</f>
        <v>0</v>
      </c>
    </row>
    <row r="33" spans="1:7" s="165" customFormat="1" ht="24" customHeight="1">
      <c r="A33" s="185">
        <v>14</v>
      </c>
      <c r="B33" s="186" t="s">
        <v>429</v>
      </c>
      <c r="C33" s="186" t="s">
        <v>430</v>
      </c>
      <c r="D33" s="186" t="s">
        <v>125</v>
      </c>
      <c r="E33" s="187">
        <v>32</v>
      </c>
      <c r="F33" s="188">
        <v>0</v>
      </c>
      <c r="G33" s="188">
        <f t="shared" si="0"/>
        <v>0</v>
      </c>
    </row>
    <row r="34" spans="1:7" s="165" customFormat="1" ht="24" customHeight="1">
      <c r="A34" s="185">
        <v>15</v>
      </c>
      <c r="B34" s="186" t="s">
        <v>431</v>
      </c>
      <c r="C34" s="186" t="s">
        <v>432</v>
      </c>
      <c r="D34" s="186" t="s">
        <v>125</v>
      </c>
      <c r="E34" s="187">
        <v>14</v>
      </c>
      <c r="F34" s="188">
        <v>0</v>
      </c>
      <c r="G34" s="188">
        <f t="shared" si="0"/>
        <v>0</v>
      </c>
    </row>
    <row r="35" spans="1:7" s="165" customFormat="1" ht="24" customHeight="1">
      <c r="A35" s="189">
        <v>16</v>
      </c>
      <c r="B35" s="190" t="s">
        <v>433</v>
      </c>
      <c r="C35" s="190" t="s">
        <v>434</v>
      </c>
      <c r="D35" s="190" t="s">
        <v>125</v>
      </c>
      <c r="E35" s="191">
        <v>1</v>
      </c>
      <c r="F35" s="192">
        <v>0</v>
      </c>
      <c r="G35" s="192">
        <f t="shared" si="0"/>
        <v>0</v>
      </c>
    </row>
    <row r="36" spans="1:7" s="165" customFormat="1" ht="24" customHeight="1">
      <c r="A36" s="189">
        <v>17</v>
      </c>
      <c r="B36" s="190" t="s">
        <v>435</v>
      </c>
      <c r="C36" s="190" t="s">
        <v>436</v>
      </c>
      <c r="D36" s="190" t="s">
        <v>125</v>
      </c>
      <c r="E36" s="191">
        <v>3</v>
      </c>
      <c r="F36" s="192">
        <v>0</v>
      </c>
      <c r="G36" s="192">
        <f t="shared" si="0"/>
        <v>0</v>
      </c>
    </row>
    <row r="37" spans="1:7" s="165" customFormat="1" ht="24" customHeight="1">
      <c r="A37" s="189">
        <v>18</v>
      </c>
      <c r="B37" s="190" t="s">
        <v>437</v>
      </c>
      <c r="C37" s="190" t="s">
        <v>438</v>
      </c>
      <c r="D37" s="190" t="s">
        <v>125</v>
      </c>
      <c r="E37" s="191">
        <v>10</v>
      </c>
      <c r="F37" s="192">
        <v>0</v>
      </c>
      <c r="G37" s="192">
        <f t="shared" si="0"/>
        <v>0</v>
      </c>
    </row>
    <row r="38" spans="1:7" s="165" customFormat="1" ht="24" customHeight="1">
      <c r="A38" s="189">
        <v>19</v>
      </c>
      <c r="B38" s="190" t="s">
        <v>439</v>
      </c>
      <c r="C38" s="190" t="s">
        <v>440</v>
      </c>
      <c r="D38" s="190" t="s">
        <v>125</v>
      </c>
      <c r="E38" s="191">
        <v>5</v>
      </c>
      <c r="F38" s="192">
        <v>0</v>
      </c>
      <c r="G38" s="192">
        <f t="shared" si="0"/>
        <v>0</v>
      </c>
    </row>
    <row r="39" spans="1:7" s="165" customFormat="1" ht="24" customHeight="1">
      <c r="A39" s="189">
        <v>20</v>
      </c>
      <c r="B39" s="190" t="s">
        <v>441</v>
      </c>
      <c r="C39" s="190" t="s">
        <v>442</v>
      </c>
      <c r="D39" s="190" t="s">
        <v>125</v>
      </c>
      <c r="E39" s="191">
        <v>5</v>
      </c>
      <c r="F39" s="192">
        <v>0</v>
      </c>
      <c r="G39" s="192">
        <f t="shared" si="0"/>
        <v>0</v>
      </c>
    </row>
    <row r="40" spans="1:7" s="165" customFormat="1" ht="24" customHeight="1">
      <c r="A40" s="189">
        <v>21</v>
      </c>
      <c r="B40" s="190" t="s">
        <v>443</v>
      </c>
      <c r="C40" s="190" t="s">
        <v>444</v>
      </c>
      <c r="D40" s="190" t="s">
        <v>125</v>
      </c>
      <c r="E40" s="191">
        <v>2</v>
      </c>
      <c r="F40" s="192">
        <v>0</v>
      </c>
      <c r="G40" s="192">
        <f t="shared" si="0"/>
        <v>0</v>
      </c>
    </row>
    <row r="41" spans="1:7" s="165" customFormat="1" ht="24" customHeight="1">
      <c r="A41" s="189">
        <v>22</v>
      </c>
      <c r="B41" s="190" t="s">
        <v>445</v>
      </c>
      <c r="C41" s="190" t="s">
        <v>446</v>
      </c>
      <c r="D41" s="190" t="s">
        <v>125</v>
      </c>
      <c r="E41" s="191">
        <v>1</v>
      </c>
      <c r="F41" s="192">
        <v>0</v>
      </c>
      <c r="G41" s="192">
        <f t="shared" si="0"/>
        <v>0</v>
      </c>
    </row>
    <row r="42" spans="1:7" s="165" customFormat="1" ht="24" customHeight="1">
      <c r="A42" s="189">
        <v>23</v>
      </c>
      <c r="B42" s="190" t="s">
        <v>447</v>
      </c>
      <c r="C42" s="190" t="s">
        <v>448</v>
      </c>
      <c r="D42" s="190" t="s">
        <v>125</v>
      </c>
      <c r="E42" s="191">
        <v>2</v>
      </c>
      <c r="F42" s="192">
        <v>0</v>
      </c>
      <c r="G42" s="192">
        <f t="shared" si="0"/>
        <v>0</v>
      </c>
    </row>
    <row r="43" spans="1:7" s="165" customFormat="1" ht="34.5" customHeight="1">
      <c r="A43" s="189">
        <v>24</v>
      </c>
      <c r="B43" s="190" t="s">
        <v>449</v>
      </c>
      <c r="C43" s="190" t="s">
        <v>450</v>
      </c>
      <c r="D43" s="190" t="s">
        <v>125</v>
      </c>
      <c r="E43" s="191">
        <v>4</v>
      </c>
      <c r="F43" s="192">
        <v>0</v>
      </c>
      <c r="G43" s="192">
        <f t="shared" si="0"/>
        <v>0</v>
      </c>
    </row>
    <row r="44" spans="1:7" s="165" customFormat="1" ht="24" customHeight="1">
      <c r="A44" s="189">
        <v>25</v>
      </c>
      <c r="B44" s="190" t="s">
        <v>451</v>
      </c>
      <c r="C44" s="190" t="s">
        <v>452</v>
      </c>
      <c r="D44" s="190" t="s">
        <v>125</v>
      </c>
      <c r="E44" s="191">
        <v>4</v>
      </c>
      <c r="F44" s="192">
        <v>0</v>
      </c>
      <c r="G44" s="192">
        <f t="shared" si="0"/>
        <v>0</v>
      </c>
    </row>
    <row r="45" spans="1:7" s="165" customFormat="1" ht="34.5" customHeight="1">
      <c r="A45" s="189">
        <v>26</v>
      </c>
      <c r="B45" s="190" t="s">
        <v>453</v>
      </c>
      <c r="C45" s="190" t="s">
        <v>454</v>
      </c>
      <c r="D45" s="190" t="s">
        <v>125</v>
      </c>
      <c r="E45" s="191">
        <v>1</v>
      </c>
      <c r="F45" s="192">
        <v>0</v>
      </c>
      <c r="G45" s="192">
        <f t="shared" si="0"/>
        <v>0</v>
      </c>
    </row>
    <row r="46" spans="1:7" s="165" customFormat="1" ht="34.5" customHeight="1">
      <c r="A46" s="189">
        <v>27</v>
      </c>
      <c r="B46" s="190" t="s">
        <v>455</v>
      </c>
      <c r="C46" s="190" t="s">
        <v>456</v>
      </c>
      <c r="D46" s="190" t="s">
        <v>125</v>
      </c>
      <c r="E46" s="191">
        <v>4</v>
      </c>
      <c r="F46" s="192">
        <v>0</v>
      </c>
      <c r="G46" s="192">
        <f t="shared" si="0"/>
        <v>0</v>
      </c>
    </row>
    <row r="47" spans="1:7" s="165" customFormat="1" ht="34.5" customHeight="1">
      <c r="A47" s="189">
        <v>28</v>
      </c>
      <c r="B47" s="190" t="s">
        <v>457</v>
      </c>
      <c r="C47" s="190" t="s">
        <v>458</v>
      </c>
      <c r="D47" s="190" t="s">
        <v>125</v>
      </c>
      <c r="E47" s="191">
        <v>2</v>
      </c>
      <c r="F47" s="192">
        <v>0</v>
      </c>
      <c r="G47" s="192">
        <f t="shared" si="0"/>
        <v>0</v>
      </c>
    </row>
    <row r="48" spans="1:7" s="165" customFormat="1" ht="34.5" customHeight="1">
      <c r="A48" s="189">
        <v>29</v>
      </c>
      <c r="B48" s="190" t="s">
        <v>459</v>
      </c>
      <c r="C48" s="190" t="s">
        <v>460</v>
      </c>
      <c r="D48" s="190" t="s">
        <v>125</v>
      </c>
      <c r="E48" s="191">
        <v>2</v>
      </c>
      <c r="F48" s="192">
        <v>0</v>
      </c>
      <c r="G48" s="192">
        <f t="shared" si="0"/>
        <v>0</v>
      </c>
    </row>
    <row r="49" spans="1:7" s="165" customFormat="1" ht="24" customHeight="1">
      <c r="A49" s="185">
        <v>30</v>
      </c>
      <c r="B49" s="186" t="s">
        <v>461</v>
      </c>
      <c r="C49" s="186" t="s">
        <v>462</v>
      </c>
      <c r="D49" s="186" t="s">
        <v>125</v>
      </c>
      <c r="E49" s="187">
        <v>1</v>
      </c>
      <c r="F49" s="188">
        <v>0</v>
      </c>
      <c r="G49" s="188">
        <f t="shared" si="0"/>
        <v>0</v>
      </c>
    </row>
    <row r="50" spans="1:7" s="165" customFormat="1" ht="34.5" customHeight="1">
      <c r="A50" s="189">
        <v>31</v>
      </c>
      <c r="B50" s="190" t="s">
        <v>463</v>
      </c>
      <c r="C50" s="190" t="s">
        <v>464</v>
      </c>
      <c r="D50" s="190" t="s">
        <v>125</v>
      </c>
      <c r="E50" s="191">
        <v>1</v>
      </c>
      <c r="F50" s="192">
        <v>0</v>
      </c>
      <c r="G50" s="192">
        <f t="shared" si="0"/>
        <v>0</v>
      </c>
    </row>
    <row r="51" spans="1:7" s="165" customFormat="1" ht="13.5" customHeight="1">
      <c r="A51" s="189">
        <v>32</v>
      </c>
      <c r="B51" s="190" t="s">
        <v>465</v>
      </c>
      <c r="C51" s="190" t="s">
        <v>466</v>
      </c>
      <c r="D51" s="190" t="s">
        <v>125</v>
      </c>
      <c r="E51" s="191">
        <v>104</v>
      </c>
      <c r="F51" s="192">
        <v>0</v>
      </c>
      <c r="G51" s="192">
        <f t="shared" si="0"/>
        <v>0</v>
      </c>
    </row>
    <row r="52" spans="1:7" s="165" customFormat="1" ht="13.5" customHeight="1">
      <c r="A52" s="189">
        <v>33</v>
      </c>
      <c r="B52" s="190" t="s">
        <v>467</v>
      </c>
      <c r="C52" s="190" t="s">
        <v>468</v>
      </c>
      <c r="D52" s="190" t="s">
        <v>125</v>
      </c>
      <c r="E52" s="191">
        <v>38</v>
      </c>
      <c r="F52" s="192">
        <v>0</v>
      </c>
      <c r="G52" s="192">
        <f t="shared" si="0"/>
        <v>0</v>
      </c>
    </row>
    <row r="53" spans="1:7" s="165" customFormat="1" ht="13.5" customHeight="1">
      <c r="A53" s="189">
        <v>34</v>
      </c>
      <c r="B53" s="190" t="s">
        <v>469</v>
      </c>
      <c r="C53" s="190" t="s">
        <v>470</v>
      </c>
      <c r="D53" s="190" t="s">
        <v>125</v>
      </c>
      <c r="E53" s="191">
        <v>38</v>
      </c>
      <c r="F53" s="192">
        <v>0</v>
      </c>
      <c r="G53" s="192">
        <f t="shared" si="0"/>
        <v>0</v>
      </c>
    </row>
    <row r="54" spans="1:7" s="165" customFormat="1" ht="24" customHeight="1">
      <c r="A54" s="185">
        <v>35</v>
      </c>
      <c r="B54" s="186" t="s">
        <v>471</v>
      </c>
      <c r="C54" s="186" t="s">
        <v>472</v>
      </c>
      <c r="D54" s="186" t="s">
        <v>125</v>
      </c>
      <c r="E54" s="187">
        <v>4</v>
      </c>
      <c r="F54" s="188">
        <v>0</v>
      </c>
      <c r="G54" s="188">
        <f t="shared" si="0"/>
        <v>0</v>
      </c>
    </row>
    <row r="55" spans="1:7" s="165" customFormat="1" ht="24" customHeight="1">
      <c r="A55" s="189">
        <v>36</v>
      </c>
      <c r="B55" s="190" t="s">
        <v>473</v>
      </c>
      <c r="C55" s="190" t="s">
        <v>474</v>
      </c>
      <c r="D55" s="190" t="s">
        <v>125</v>
      </c>
      <c r="E55" s="191">
        <v>4</v>
      </c>
      <c r="F55" s="192">
        <v>0</v>
      </c>
      <c r="G55" s="192">
        <f t="shared" si="0"/>
        <v>0</v>
      </c>
    </row>
    <row r="56" spans="1:7" s="165" customFormat="1" ht="24" customHeight="1">
      <c r="A56" s="185">
        <v>37</v>
      </c>
      <c r="B56" s="186" t="s">
        <v>475</v>
      </c>
      <c r="C56" s="186" t="s">
        <v>476</v>
      </c>
      <c r="D56" s="186" t="s">
        <v>277</v>
      </c>
      <c r="E56" s="187">
        <v>100.5</v>
      </c>
      <c r="F56" s="188">
        <v>0</v>
      </c>
      <c r="G56" s="188">
        <f t="shared" si="0"/>
        <v>0</v>
      </c>
    </row>
    <row r="57" spans="1:7" s="165" customFormat="1" ht="24" customHeight="1">
      <c r="A57" s="185">
        <v>38</v>
      </c>
      <c r="B57" s="186" t="s">
        <v>477</v>
      </c>
      <c r="C57" s="186" t="s">
        <v>478</v>
      </c>
      <c r="D57" s="186" t="s">
        <v>277</v>
      </c>
      <c r="E57" s="187">
        <v>100.5</v>
      </c>
      <c r="F57" s="188">
        <v>0</v>
      </c>
      <c r="G57" s="188">
        <f t="shared" si="0"/>
        <v>0</v>
      </c>
    </row>
    <row r="58" spans="1:7" s="165" customFormat="1" ht="24" customHeight="1">
      <c r="A58" s="185">
        <v>39</v>
      </c>
      <c r="B58" s="186" t="s">
        <v>479</v>
      </c>
      <c r="C58" s="186" t="s">
        <v>480</v>
      </c>
      <c r="D58" s="186" t="s">
        <v>133</v>
      </c>
      <c r="E58" s="187">
        <v>4</v>
      </c>
      <c r="F58" s="188">
        <v>0</v>
      </c>
      <c r="G58" s="188">
        <f t="shared" si="0"/>
        <v>0</v>
      </c>
    </row>
    <row r="59" spans="1:7" s="165" customFormat="1" ht="13.5" customHeight="1">
      <c r="A59" s="189">
        <v>40</v>
      </c>
      <c r="B59" s="190" t="s">
        <v>481</v>
      </c>
      <c r="C59" s="190" t="s">
        <v>482</v>
      </c>
      <c r="D59" s="190" t="s">
        <v>125</v>
      </c>
      <c r="E59" s="191">
        <v>4.04</v>
      </c>
      <c r="F59" s="192">
        <v>0</v>
      </c>
      <c r="G59" s="192">
        <f t="shared" si="0"/>
        <v>0</v>
      </c>
    </row>
    <row r="60" spans="1:7" s="165" customFormat="1" ht="24" customHeight="1">
      <c r="A60" s="185">
        <v>41</v>
      </c>
      <c r="B60" s="186" t="s">
        <v>483</v>
      </c>
      <c r="C60" s="186" t="s">
        <v>484</v>
      </c>
      <c r="D60" s="186" t="s">
        <v>133</v>
      </c>
      <c r="E60" s="187">
        <v>5</v>
      </c>
      <c r="F60" s="188">
        <v>0</v>
      </c>
      <c r="G60" s="188">
        <f t="shared" si="0"/>
        <v>0</v>
      </c>
    </row>
    <row r="61" spans="1:7" s="165" customFormat="1" ht="13.5" customHeight="1">
      <c r="A61" s="189">
        <v>42</v>
      </c>
      <c r="B61" s="190" t="s">
        <v>485</v>
      </c>
      <c r="C61" s="190" t="s">
        <v>486</v>
      </c>
      <c r="D61" s="190" t="s">
        <v>125</v>
      </c>
      <c r="E61" s="191">
        <v>5.05</v>
      </c>
      <c r="F61" s="192">
        <v>0</v>
      </c>
      <c r="G61" s="192">
        <f t="shared" si="0"/>
        <v>0</v>
      </c>
    </row>
    <row r="62" spans="1:7" s="165" customFormat="1" ht="24" customHeight="1">
      <c r="A62" s="185">
        <v>43</v>
      </c>
      <c r="B62" s="186" t="s">
        <v>487</v>
      </c>
      <c r="C62" s="186" t="s">
        <v>488</v>
      </c>
      <c r="D62" s="186" t="s">
        <v>125</v>
      </c>
      <c r="E62" s="187">
        <v>1</v>
      </c>
      <c r="F62" s="188">
        <v>0</v>
      </c>
      <c r="G62" s="188">
        <f t="shared" si="0"/>
        <v>0</v>
      </c>
    </row>
    <row r="63" spans="1:7" s="165" customFormat="1" ht="13.5" customHeight="1">
      <c r="A63" s="185">
        <v>44</v>
      </c>
      <c r="B63" s="186" t="s">
        <v>489</v>
      </c>
      <c r="C63" s="186" t="s">
        <v>490</v>
      </c>
      <c r="D63" s="186" t="s">
        <v>133</v>
      </c>
      <c r="E63" s="187">
        <v>3</v>
      </c>
      <c r="F63" s="188">
        <v>0</v>
      </c>
      <c r="G63" s="188">
        <f t="shared" si="0"/>
        <v>0</v>
      </c>
    </row>
    <row r="64" spans="1:7" s="165" customFormat="1" ht="24" customHeight="1">
      <c r="A64" s="189">
        <v>45</v>
      </c>
      <c r="B64" s="190" t="s">
        <v>491</v>
      </c>
      <c r="C64" s="190" t="s">
        <v>492</v>
      </c>
      <c r="D64" s="190" t="s">
        <v>125</v>
      </c>
      <c r="E64" s="191">
        <v>3.03</v>
      </c>
      <c r="F64" s="192">
        <v>0</v>
      </c>
      <c r="G64" s="192">
        <f t="shared" si="0"/>
        <v>0</v>
      </c>
    </row>
    <row r="65" spans="1:7" s="165" customFormat="1" ht="24" customHeight="1">
      <c r="A65" s="185">
        <v>46</v>
      </c>
      <c r="B65" s="186" t="s">
        <v>493</v>
      </c>
      <c r="C65" s="186" t="s">
        <v>494</v>
      </c>
      <c r="D65" s="186" t="s">
        <v>125</v>
      </c>
      <c r="E65" s="187">
        <v>2</v>
      </c>
      <c r="F65" s="188">
        <v>0</v>
      </c>
      <c r="G65" s="188">
        <f t="shared" si="0"/>
        <v>0</v>
      </c>
    </row>
    <row r="66" spans="1:7" s="165" customFormat="1" ht="28.5" customHeight="1">
      <c r="A66" s="181"/>
      <c r="B66" s="182" t="s">
        <v>495</v>
      </c>
      <c r="C66" s="182" t="s">
        <v>496</v>
      </c>
      <c r="D66" s="182"/>
      <c r="E66" s="183"/>
      <c r="F66" s="184"/>
      <c r="G66" s="184">
        <f>SUM(G67)</f>
        <v>0</v>
      </c>
    </row>
    <row r="67" spans="1:7" s="165" customFormat="1" ht="24" customHeight="1">
      <c r="A67" s="185">
        <v>47</v>
      </c>
      <c r="B67" s="186" t="s">
        <v>497</v>
      </c>
      <c r="C67" s="186" t="s">
        <v>498</v>
      </c>
      <c r="D67" s="186" t="s">
        <v>418</v>
      </c>
      <c r="E67" s="187">
        <v>27.285</v>
      </c>
      <c r="F67" s="188">
        <v>0</v>
      </c>
      <c r="G67" s="188">
        <f t="shared" si="0"/>
        <v>0</v>
      </c>
    </row>
    <row r="68" spans="1:7" s="165" customFormat="1" ht="30.75" customHeight="1">
      <c r="A68" s="193"/>
      <c r="B68" s="194"/>
      <c r="C68" s="194" t="s">
        <v>499</v>
      </c>
      <c r="D68" s="194"/>
      <c r="E68" s="195"/>
      <c r="F68" s="196"/>
      <c r="G68" s="196">
        <f>G16</f>
        <v>0</v>
      </c>
    </row>
  </sheetData>
  <mergeCells count="2">
    <mergeCell ref="A1:G1"/>
    <mergeCell ref="A11:C11"/>
  </mergeCells>
  <pageMargins left="0.39370079040527345" right="0.39370079040527345" top="0.7874015808105469" bottom="0.7874015808105469" header="0" footer="0"/>
  <pageSetup paperSize="9" fitToHeight="100" orientation="portrait" blackAndWhite="1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Rekapitulácia stavby</vt:lpstr>
      <vt:lpstr>01 - Nasvetlenie priechodu 1</vt:lpstr>
      <vt:lpstr>02 - Nasvetlenie priechodu 2</vt:lpstr>
      <vt:lpstr>03 - Trvalé dopravné značenie</vt:lpstr>
      <vt:lpstr>'01 - Nasvetlenie priechodu 1'!Názvy_tlače</vt:lpstr>
      <vt:lpstr>'02 - Nasvetlenie priechodu 2'!Názvy_tlače</vt:lpstr>
      <vt:lpstr>'03 - Trvalé dopravné značenie'!Názvy_tlače</vt:lpstr>
      <vt:lpstr>'Rekapitulácia stavby'!Názvy_tlače</vt:lpstr>
      <vt:lpstr>'01 - Nasvetlenie priechodu 1'!Oblasť_tlače</vt:lpstr>
      <vt:lpstr>'02 - Nasvetlenie priechodu 2'!Oblasť_tlače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Používateľ systému Windows</cp:lastModifiedBy>
  <cp:lastPrinted>2020-05-26T07:02:50Z</cp:lastPrinted>
  <dcterms:created xsi:type="dcterms:W3CDTF">2020-05-21T03:28:17Z</dcterms:created>
  <dcterms:modified xsi:type="dcterms:W3CDTF">2020-05-26T07:39:18Z</dcterms:modified>
</cp:coreProperties>
</file>